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105" windowWidth="10395" windowHeight="8190"/>
  </bookViews>
  <sheets>
    <sheet name="Youpee - Student" sheetId="5" r:id="rId1"/>
    <sheet name="Youpee - Correction" sheetId="1" r:id="rId2"/>
    <sheet name="Widget-Correction" sheetId="2" r:id="rId3"/>
    <sheet name="Widget-Student" sheetId="6" r:id="rId4"/>
  </sheets>
  <definedNames>
    <definedName name="_xlnm.Print_Area" localSheetId="3">'Widget-Student'!$A$12:$M$46</definedName>
  </definedNames>
  <calcPr calcId="125725"/>
</workbook>
</file>

<file path=xl/calcChain.xml><?xml version="1.0" encoding="utf-8"?>
<calcChain xmlns="http://schemas.openxmlformats.org/spreadsheetml/2006/main">
  <c r="D29" i="6"/>
  <c r="E29" s="1"/>
  <c r="F29" s="1"/>
  <c r="G29" s="1"/>
  <c r="H29" s="1"/>
  <c r="I29" s="1"/>
  <c r="J29" s="1"/>
  <c r="K29" s="1"/>
  <c r="L29" s="1"/>
  <c r="M29" s="1"/>
  <c r="C29"/>
  <c r="D51" i="5"/>
  <c r="E51" s="1"/>
  <c r="I50"/>
  <c r="H50"/>
  <c r="G50"/>
  <c r="F50"/>
  <c r="E50"/>
  <c r="D50"/>
  <c r="D52" s="1"/>
  <c r="C50"/>
  <c r="C52" s="1"/>
  <c r="E44"/>
  <c r="F44" s="1"/>
  <c r="G44" s="1"/>
  <c r="H44" s="1"/>
  <c r="I44" s="1"/>
  <c r="L36"/>
  <c r="M36" s="1"/>
  <c r="N36" s="1"/>
  <c r="O36" s="1"/>
  <c r="P36" s="1"/>
  <c r="Q36" s="1"/>
  <c r="C36"/>
  <c r="D36" s="1"/>
  <c r="E36" s="1"/>
  <c r="F36" s="1"/>
  <c r="G36" s="1"/>
  <c r="H36" s="1"/>
  <c r="Q23"/>
  <c r="K23"/>
  <c r="K26" s="1"/>
  <c r="L23"/>
  <c r="L26" s="1"/>
  <c r="N20"/>
  <c r="O20" s="1"/>
  <c r="P20" s="1"/>
  <c r="Q20" s="1"/>
  <c r="M20"/>
  <c r="D20"/>
  <c r="E20" s="1"/>
  <c r="F20" s="1"/>
  <c r="G20" s="1"/>
  <c r="H20" s="1"/>
  <c r="D13"/>
  <c r="E13" s="1"/>
  <c r="F13" s="1"/>
  <c r="G13" s="1"/>
  <c r="H13" s="1"/>
  <c r="Q25" i="1"/>
  <c r="K23"/>
  <c r="K26"/>
  <c r="K27" s="1"/>
  <c r="K28" s="1"/>
  <c r="K30" s="1"/>
  <c r="K35" s="1"/>
  <c r="L22"/>
  <c r="L23"/>
  <c r="L26" s="1"/>
  <c r="M21"/>
  <c r="N21" s="1"/>
  <c r="M22"/>
  <c r="M23" s="1"/>
  <c r="M26" s="1"/>
  <c r="M33"/>
  <c r="N33"/>
  <c r="O33" s="1"/>
  <c r="Q23"/>
  <c r="Q32"/>
  <c r="Q34"/>
  <c r="M20"/>
  <c r="N20" s="1"/>
  <c r="O20" s="1"/>
  <c r="P20" s="1"/>
  <c r="Q20" s="1"/>
  <c r="E44"/>
  <c r="F44" s="1"/>
  <c r="G44" s="1"/>
  <c r="H44" s="1"/>
  <c r="I44" s="1"/>
  <c r="D20"/>
  <c r="E20" s="1"/>
  <c r="F20" s="1"/>
  <c r="G20" s="1"/>
  <c r="H20" s="1"/>
  <c r="B46" i="2"/>
  <c r="B44"/>
  <c r="C43"/>
  <c r="C44" s="1"/>
  <c r="D43"/>
  <c r="D44" s="1"/>
  <c r="C29"/>
  <c r="D29" s="1"/>
  <c r="E29" s="1"/>
  <c r="F29" s="1"/>
  <c r="G29" s="1"/>
  <c r="H29" s="1"/>
  <c r="I29" s="1"/>
  <c r="J29" s="1"/>
  <c r="K29" s="1"/>
  <c r="L29" s="1"/>
  <c r="M29" s="1"/>
  <c r="J19"/>
  <c r="J20" s="1"/>
  <c r="J22" s="1"/>
  <c r="J15"/>
  <c r="J16"/>
  <c r="G15"/>
  <c r="G16"/>
  <c r="G18" s="1"/>
  <c r="D24"/>
  <c r="D25"/>
  <c r="D16"/>
  <c r="D18"/>
  <c r="D20" s="1"/>
  <c r="D22" s="1"/>
  <c r="L36" i="1"/>
  <c r="M36" s="1"/>
  <c r="N36" s="1"/>
  <c r="O36" s="1"/>
  <c r="P36" s="1"/>
  <c r="Q36" s="1"/>
  <c r="D50"/>
  <c r="D52" s="1"/>
  <c r="E50"/>
  <c r="F50"/>
  <c r="G50"/>
  <c r="H50"/>
  <c r="I50"/>
  <c r="C50"/>
  <c r="C52" s="1"/>
  <c r="D51"/>
  <c r="E51"/>
  <c r="E52" s="1"/>
  <c r="B23"/>
  <c r="B26" s="1"/>
  <c r="B27" s="1"/>
  <c r="C23"/>
  <c r="C26" s="1"/>
  <c r="D23"/>
  <c r="D26" s="1"/>
  <c r="E23"/>
  <c r="E26" s="1"/>
  <c r="F23"/>
  <c r="F26" s="1"/>
  <c r="G23"/>
  <c r="G26" s="1"/>
  <c r="H23"/>
  <c r="H26" s="1"/>
  <c r="C36"/>
  <c r="D36" s="1"/>
  <c r="E36" s="1"/>
  <c r="F36" s="1"/>
  <c r="G36" s="1"/>
  <c r="H36" s="1"/>
  <c r="D13"/>
  <c r="E13" s="1"/>
  <c r="F13" s="1"/>
  <c r="G13" s="1"/>
  <c r="H13" s="1"/>
  <c r="Q26" i="5" l="1"/>
  <c r="Q28" s="1"/>
  <c r="Q30" s="1"/>
  <c r="Q35" s="1"/>
  <c r="Q37" s="1"/>
  <c r="D26" i="2"/>
  <c r="E43"/>
  <c r="H30" i="5"/>
  <c r="H37" s="1"/>
  <c r="L28"/>
  <c r="L30" s="1"/>
  <c r="L35" s="1"/>
  <c r="L37" s="1"/>
  <c r="E30"/>
  <c r="E37" s="1"/>
  <c r="K28"/>
  <c r="K30" s="1"/>
  <c r="K35" s="1"/>
  <c r="B30"/>
  <c r="D30"/>
  <c r="D37" s="1"/>
  <c r="F30"/>
  <c r="F37" s="1"/>
  <c r="G30"/>
  <c r="G37" s="1"/>
  <c r="B48"/>
  <c r="B46"/>
  <c r="B49"/>
  <c r="B47"/>
  <c r="B45"/>
  <c r="E52"/>
  <c r="F51"/>
  <c r="G51" s="1"/>
  <c r="F52"/>
  <c r="M23"/>
  <c r="M26" s="1"/>
  <c r="F51" i="1"/>
  <c r="G51" s="1"/>
  <c r="Q26"/>
  <c r="Q27" s="1"/>
  <c r="Q28" s="1"/>
  <c r="Q30" s="1"/>
  <c r="N22"/>
  <c r="O22" s="1"/>
  <c r="P22" s="1"/>
  <c r="B47"/>
  <c r="B49"/>
  <c r="B45"/>
  <c r="B48"/>
  <c r="B46"/>
  <c r="G27"/>
  <c r="G28" s="1"/>
  <c r="G30" s="1"/>
  <c r="G35" s="1"/>
  <c r="G37" s="1"/>
  <c r="E27"/>
  <c r="E28" s="1"/>
  <c r="E30" s="1"/>
  <c r="E35" s="1"/>
  <c r="E37" s="1"/>
  <c r="C27"/>
  <c r="C28" s="1"/>
  <c r="C30" s="1"/>
  <c r="C35" s="1"/>
  <c r="C37" s="1"/>
  <c r="G19" i="2"/>
  <c r="G20"/>
  <c r="P33" i="1"/>
  <c r="Q33" s="1"/>
  <c r="L27"/>
  <c r="L28" s="1"/>
  <c r="L30" s="1"/>
  <c r="L35" s="1"/>
  <c r="K37"/>
  <c r="H27"/>
  <c r="H28" s="1"/>
  <c r="H30" s="1"/>
  <c r="H35" s="1"/>
  <c r="H37" s="1"/>
  <c r="F27"/>
  <c r="F28" s="1"/>
  <c r="F30" s="1"/>
  <c r="F35" s="1"/>
  <c r="F37" s="1"/>
  <c r="D27"/>
  <c r="D28" s="1"/>
  <c r="D30" s="1"/>
  <c r="D35" s="1"/>
  <c r="D37" s="1"/>
  <c r="B28"/>
  <c r="B30" s="1"/>
  <c r="B35" s="1"/>
  <c r="M27"/>
  <c r="M28" s="1"/>
  <c r="M30" s="1"/>
  <c r="M35" s="1"/>
  <c r="M37" s="1"/>
  <c r="O21"/>
  <c r="C30" i="5" l="1"/>
  <c r="C37" s="1"/>
  <c r="E44" i="2"/>
  <c r="F43"/>
  <c r="N23" i="1"/>
  <c r="N26" s="1"/>
  <c r="B37" i="5"/>
  <c r="B38" s="1"/>
  <c r="K37"/>
  <c r="G52"/>
  <c r="H51"/>
  <c r="B50"/>
  <c r="N23"/>
  <c r="N26" s="1"/>
  <c r="M28"/>
  <c r="M30" s="1"/>
  <c r="M35" s="1"/>
  <c r="M37" s="1"/>
  <c r="P23"/>
  <c r="P26" s="1"/>
  <c r="O23"/>
  <c r="O26" s="1"/>
  <c r="G52" i="1"/>
  <c r="H51"/>
  <c r="F52"/>
  <c r="Q35"/>
  <c r="Q37" s="1"/>
  <c r="B39"/>
  <c r="B37"/>
  <c r="B38" s="1"/>
  <c r="L37"/>
  <c r="B50"/>
  <c r="P21"/>
  <c r="P23" s="1"/>
  <c r="P26" s="1"/>
  <c r="O23"/>
  <c r="O26" s="1"/>
  <c r="N27"/>
  <c r="N28" s="1"/>
  <c r="N30" s="1"/>
  <c r="N35" s="1"/>
  <c r="N37" s="1"/>
  <c r="B39" i="5" l="1"/>
  <c r="F44" i="2"/>
  <c r="G43"/>
  <c r="P28" i="5"/>
  <c r="P30" s="1"/>
  <c r="P35" s="1"/>
  <c r="P37" s="1"/>
  <c r="O28"/>
  <c r="O30" s="1"/>
  <c r="O35" s="1"/>
  <c r="O37" s="1"/>
  <c r="N28"/>
  <c r="N30" s="1"/>
  <c r="N35" s="1"/>
  <c r="I51"/>
  <c r="I52" s="1"/>
  <c r="H52"/>
  <c r="B53" s="1"/>
  <c r="I51" i="1"/>
  <c r="I52" s="1"/>
  <c r="H52"/>
  <c r="O27"/>
  <c r="O28" s="1"/>
  <c r="O30" s="1"/>
  <c r="O35" s="1"/>
  <c r="P27"/>
  <c r="P28" s="1"/>
  <c r="P30" s="1"/>
  <c r="P35" s="1"/>
  <c r="P37" s="1"/>
  <c r="G44" i="2" l="1"/>
  <c r="H43"/>
  <c r="N37" i="5"/>
  <c r="K38" s="1"/>
  <c r="K39"/>
  <c r="B53" i="1"/>
  <c r="O37"/>
  <c r="K38" s="1"/>
  <c r="K39"/>
  <c r="H44" i="2" l="1"/>
  <c r="I43"/>
  <c r="I44" l="1"/>
  <c r="J43"/>
  <c r="J44" l="1"/>
  <c r="K43"/>
  <c r="K44" l="1"/>
  <c r="L43"/>
  <c r="L44" l="1"/>
  <c r="M43"/>
  <c r="M44" s="1"/>
  <c r="B45" l="1"/>
</calcChain>
</file>

<file path=xl/comments1.xml><?xml version="1.0" encoding="utf-8"?>
<comments xmlns="http://schemas.openxmlformats.org/spreadsheetml/2006/main">
  <authors>
    <author>ULB</author>
  </authors>
  <commentList>
    <comment ref="B22" authorId="0">
      <text>
        <r>
          <rPr>
            <sz val="9"/>
            <color indexed="81"/>
            <rFont val="Tahoma"/>
            <family val="2"/>
          </rPr>
          <t>Les dépenses marketing ne sont pas des investissements (ici)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1,5=5-5*0,5-1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On paie moins d'impôts puisque notre société aura un EBIT inférieur.
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ULB: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ULB</author>
  </authors>
  <commentList>
    <comment ref="B22" authorId="0">
      <text>
        <r>
          <rPr>
            <sz val="9"/>
            <color indexed="81"/>
            <rFont val="Tahoma"/>
            <family val="2"/>
          </rPr>
          <t>Les dépenses marketing ne sont pas des investissements (ici)</t>
        </r>
      </text>
    </comment>
    <comment ref="H25" authorId="0">
      <text>
        <r>
          <rPr>
            <sz val="9"/>
            <color indexed="81"/>
            <rFont val="Tahoma"/>
            <family val="2"/>
          </rPr>
          <t xml:space="preserve">1,5=5-5*0,5-1
</t>
        </r>
      </text>
    </comment>
    <comment ref="B27" authorId="0">
      <text>
        <r>
          <rPr>
            <sz val="9"/>
            <color indexed="81"/>
            <rFont val="Tahoma"/>
            <family val="2"/>
          </rPr>
          <t xml:space="preserve">On paie moins d'impôts puisque notre société aura un EBIT inférieur.
</t>
        </r>
      </text>
    </comment>
    <comment ref="T67" authorId="0">
      <text>
        <r>
          <rPr>
            <b/>
            <sz val="9"/>
            <color indexed="81"/>
            <rFont val="Tahoma"/>
            <family val="2"/>
          </rPr>
          <t>ULB: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<sst xmlns="http://schemas.openxmlformats.org/spreadsheetml/2006/main" count="250" uniqueCount="48">
  <si>
    <t>Couts des ventes/Ventes</t>
  </si>
  <si>
    <t>∆WCR</t>
  </si>
  <si>
    <t>Taux d'actualisation</t>
  </si>
  <si>
    <t>Taux de taxation</t>
  </si>
  <si>
    <t>Taux d'inflation</t>
  </si>
  <si>
    <t>Année</t>
  </si>
  <si>
    <t>Investissement</t>
  </si>
  <si>
    <t>Valeur de revente</t>
  </si>
  <si>
    <t xml:space="preserve">Ventes </t>
  </si>
  <si>
    <t>Couts des ventes</t>
  </si>
  <si>
    <t>Ventes</t>
  </si>
  <si>
    <t>(Couts des ventes)</t>
  </si>
  <si>
    <t>EBITDA</t>
  </si>
  <si>
    <t>Amortissements</t>
  </si>
  <si>
    <t>Moins Value</t>
  </si>
  <si>
    <t>EBIT</t>
  </si>
  <si>
    <t>Taxes</t>
  </si>
  <si>
    <t>Résultat net</t>
  </si>
  <si>
    <t>CF Investissement</t>
  </si>
  <si>
    <t>FCF</t>
  </si>
  <si>
    <t>Discount Factor</t>
  </si>
  <si>
    <t>FCF actualisés</t>
  </si>
  <si>
    <t>NPV</t>
  </si>
  <si>
    <t>IRR</t>
  </si>
  <si>
    <t>Décomposition NPV</t>
  </si>
  <si>
    <t>(Ventes - Couts des ventes)*(1-Tc)</t>
  </si>
  <si>
    <t>Tax Shield des amortissements</t>
  </si>
  <si>
    <t>TOTAL</t>
  </si>
  <si>
    <t>TOTAL actualisé</t>
  </si>
  <si>
    <t>Nombre d'unités</t>
  </si>
  <si>
    <t>Prix unitaire achat à l'extérieur</t>
  </si>
  <si>
    <t>Prix unitaire fabrication</t>
  </si>
  <si>
    <t>Investissement initial</t>
  </si>
  <si>
    <t>1 à 5</t>
  </si>
  <si>
    <t xml:space="preserve">6 à 10 </t>
  </si>
  <si>
    <t>Année(s)</t>
  </si>
  <si>
    <t>Make</t>
  </si>
  <si>
    <t>Buy</t>
  </si>
  <si>
    <t xml:space="preserve">EBIT </t>
  </si>
  <si>
    <t>Amortissement</t>
  </si>
  <si>
    <t>CF investissement</t>
  </si>
  <si>
    <t>NA</t>
  </si>
  <si>
    <t>Discount Rate</t>
  </si>
  <si>
    <t>∆ Make - Buy</t>
  </si>
  <si>
    <t>Valeur de revente (y compris Ts de la - Value)</t>
  </si>
  <si>
    <t>(S-0,6S)*(1-Tc)</t>
  </si>
  <si>
    <t>(S-0,6S)*(1-Tc)-4,95</t>
  </si>
  <si>
    <t>Données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</si>
</sst>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i/>
      <sz val="10"/>
      <color theme="9" tint="-0.249977111117893"/>
      <name val="Arial"/>
      <family val="2"/>
    </font>
    <font>
      <b/>
      <i/>
      <sz val="11"/>
      <color theme="9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9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0" xfId="0" applyAlignment="1">
      <alignment wrapText="1"/>
    </xf>
    <xf numFmtId="2" fontId="0" fillId="0" borderId="3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5" fillId="0" borderId="2" xfId="0" applyFont="1" applyBorder="1"/>
    <xf numFmtId="9" fontId="5" fillId="0" borderId="4" xfId="0" applyNumberFormat="1" applyFont="1" applyBorder="1"/>
    <xf numFmtId="0" fontId="5" fillId="0" borderId="10" xfId="0" applyFont="1" applyBorder="1"/>
    <xf numFmtId="0" fontId="5" fillId="0" borderId="12" xfId="0" applyFont="1" applyBorder="1"/>
    <xf numFmtId="9" fontId="5" fillId="0" borderId="12" xfId="0" applyNumberFormat="1" applyFont="1" applyBorder="1"/>
    <xf numFmtId="0" fontId="5" fillId="0" borderId="6" xfId="0" applyFont="1" applyBorder="1"/>
    <xf numFmtId="9" fontId="5" fillId="0" borderId="8" xfId="0" applyNumberFormat="1" applyFont="1" applyBorder="1"/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7" fillId="0" borderId="33" xfId="0" applyNumberFormat="1" applyFont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2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6" xfId="0" applyNumberFormat="1" applyFont="1" applyFill="1" applyBorder="1" applyAlignment="1">
      <alignment horizontal="center"/>
    </xf>
    <xf numFmtId="0" fontId="9" fillId="5" borderId="25" xfId="0" applyNumberFormat="1" applyFont="1" applyFill="1" applyBorder="1" applyAlignment="1">
      <alignment horizontal="center"/>
    </xf>
    <xf numFmtId="0" fontId="10" fillId="5" borderId="28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NumberFormat="1" applyFont="1" applyFill="1" applyBorder="1" applyAlignment="1">
      <alignment horizontal="center"/>
    </xf>
    <xf numFmtId="0" fontId="6" fillId="3" borderId="3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5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0" xfId="0" applyNumberFormat="1" applyFont="1" applyFill="1" applyBorder="1" applyAlignment="1">
      <alignment horizontal="center"/>
    </xf>
    <xf numFmtId="0" fontId="9" fillId="5" borderId="11" xfId="0" applyNumberFormat="1" applyFont="1" applyFill="1" applyBorder="1" applyAlignment="1">
      <alignment horizontal="center"/>
    </xf>
    <xf numFmtId="0" fontId="9" fillId="5" borderId="12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10" fillId="5" borderId="1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9" fillId="5" borderId="18" xfId="0" applyNumberFormat="1" applyFont="1" applyFill="1" applyBorder="1" applyAlignment="1">
      <alignment horizontal="center"/>
    </xf>
    <xf numFmtId="2" fontId="9" fillId="5" borderId="29" xfId="0" applyNumberFormat="1" applyFont="1" applyFill="1" applyBorder="1" applyAlignment="1">
      <alignment horizontal="center"/>
    </xf>
    <xf numFmtId="2" fontId="9" fillId="5" borderId="30" xfId="0" applyNumberFormat="1" applyFont="1" applyFill="1" applyBorder="1" applyAlignment="1">
      <alignment horizontal="center"/>
    </xf>
    <xf numFmtId="2" fontId="9" fillId="5" borderId="26" xfId="0" applyNumberFormat="1" applyFont="1" applyFill="1" applyBorder="1" applyAlignment="1">
      <alignment horizontal="center"/>
    </xf>
    <xf numFmtId="2" fontId="9" fillId="5" borderId="25" xfId="0" applyNumberFormat="1" applyFont="1" applyFill="1" applyBorder="1" applyAlignment="1">
      <alignment horizontal="center"/>
    </xf>
    <xf numFmtId="2" fontId="10" fillId="5" borderId="25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9" fillId="5" borderId="3" xfId="0" applyNumberFormat="1" applyFont="1" applyFill="1" applyBorder="1" applyAlignment="1">
      <alignment horizontal="center"/>
    </xf>
    <xf numFmtId="2" fontId="9" fillId="5" borderId="4" xfId="0" applyNumberFormat="1" applyFont="1" applyFill="1" applyBorder="1" applyAlignment="1">
      <alignment horizontal="center"/>
    </xf>
    <xf numFmtId="2" fontId="9" fillId="5" borderId="10" xfId="0" applyNumberFormat="1" applyFont="1" applyFill="1" applyBorder="1" applyAlignment="1">
      <alignment horizontal="center"/>
    </xf>
    <xf numFmtId="2" fontId="9" fillId="5" borderId="11" xfId="0" applyNumberFormat="1" applyFont="1" applyFill="1" applyBorder="1" applyAlignment="1">
      <alignment horizontal="center"/>
    </xf>
    <xf numFmtId="2" fontId="10" fillId="5" borderId="12" xfId="0" applyNumberFormat="1" applyFont="1" applyFill="1" applyBorder="1" applyAlignment="1">
      <alignment horizontal="center"/>
    </xf>
    <xf numFmtId="2" fontId="6" fillId="3" borderId="35" xfId="0" applyNumberFormat="1" applyFont="1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35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/>
    </xf>
    <xf numFmtId="2" fontId="8" fillId="3" borderId="1" xfId="0" applyNumberFormat="1" applyFont="1" applyFill="1" applyBorder="1" applyAlignment="1">
      <alignment horizontal="center"/>
    </xf>
    <xf numFmtId="2" fontId="3" fillId="4" borderId="35" xfId="0" applyNumberFormat="1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5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13" fillId="0" borderId="0" xfId="0" applyFont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13" fillId="0" borderId="0" xfId="0" applyNumberFormat="1" applyFont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2" fontId="0" fillId="5" borderId="23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0" borderId="28" xfId="0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 wrapText="1"/>
    </xf>
    <xf numFmtId="2" fontId="0" fillId="5" borderId="19" xfId="0" applyNumberFormat="1" applyFill="1" applyBorder="1" applyAlignment="1">
      <alignment horizontal="center" wrapText="1"/>
    </xf>
    <xf numFmtId="0" fontId="0" fillId="5" borderId="25" xfId="0" applyFill="1" applyBorder="1" applyAlignment="1">
      <alignment horizontal="center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2" fontId="0" fillId="5" borderId="31" xfId="0" applyNumberForma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" fontId="3" fillId="4" borderId="38" xfId="0" applyNumberFormat="1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24" xfId="0" applyFill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2" fontId="0" fillId="5" borderId="39" xfId="0" applyNumberForma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1" fontId="3" fillId="4" borderId="37" xfId="0" applyNumberFormat="1" applyFont="1" applyFill="1" applyBorder="1" applyAlignment="1">
      <alignment horizontal="center"/>
    </xf>
    <xf numFmtId="2" fontId="0" fillId="5" borderId="40" xfId="0" applyNumberFormat="1" applyFill="1" applyBorder="1" applyAlignment="1">
      <alignment horizontal="center"/>
    </xf>
    <xf numFmtId="2" fontId="0" fillId="5" borderId="41" xfId="0" applyNumberFormat="1" applyFill="1" applyBorder="1" applyAlignment="1">
      <alignment horizontal="center"/>
    </xf>
    <xf numFmtId="2" fontId="0" fillId="5" borderId="42" xfId="0" applyNumberFormat="1" applyFill="1" applyBorder="1" applyAlignment="1">
      <alignment horizontal="center" wrapText="1"/>
    </xf>
    <xf numFmtId="2" fontId="0" fillId="4" borderId="37" xfId="0" applyNumberFormat="1" applyFill="1" applyBorder="1" applyAlignment="1">
      <alignment horizontal="center"/>
    </xf>
    <xf numFmtId="2" fontId="0" fillId="5" borderId="43" xfId="0" applyNumberFormat="1" applyFill="1" applyBorder="1" applyAlignment="1">
      <alignment horizontal="center"/>
    </xf>
    <xf numFmtId="2" fontId="5" fillId="4" borderId="37" xfId="0" applyNumberFormat="1" applyFont="1" applyFill="1" applyBorder="1" applyAlignment="1">
      <alignment horizontal="center"/>
    </xf>
    <xf numFmtId="2" fontId="3" fillId="4" borderId="37" xfId="0" applyNumberFormat="1" applyFont="1" applyFill="1" applyBorder="1" applyAlignment="1">
      <alignment horizontal="center"/>
    </xf>
    <xf numFmtId="2" fontId="1" fillId="5" borderId="18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9" borderId="1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12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11" borderId="15" xfId="0" applyFont="1" applyFill="1" applyBorder="1" applyAlignment="1">
      <alignment horizontal="center"/>
    </xf>
    <xf numFmtId="0" fontId="1" fillId="11" borderId="17" xfId="0" applyFont="1" applyFill="1" applyBorder="1" applyAlignment="1">
      <alignment horizontal="center"/>
    </xf>
    <xf numFmtId="2" fontId="1" fillId="11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9" fontId="1" fillId="10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5:T74"/>
  <sheetViews>
    <sheetView tabSelected="1" topLeftCell="A4" workbookViewId="0">
      <selection activeCell="N44" sqref="N44"/>
    </sheetView>
  </sheetViews>
  <sheetFormatPr baseColWidth="10" defaultRowHeight="12.75"/>
  <cols>
    <col min="1" max="1" width="31.42578125" customWidth="1"/>
    <col min="9" max="9" width="12.5703125" customWidth="1"/>
    <col min="10" max="10" width="22.140625" customWidth="1"/>
    <col min="19" max="19" width="29.85546875" bestFit="1" customWidth="1"/>
    <col min="20" max="20" width="21.28515625" customWidth="1"/>
  </cols>
  <sheetData>
    <row r="5" spans="1:11" ht="13.5" thickBot="1"/>
    <row r="6" spans="1:11">
      <c r="A6" s="32" t="s">
        <v>0</v>
      </c>
      <c r="B6" s="33">
        <v>0.6</v>
      </c>
    </row>
    <row r="7" spans="1:11">
      <c r="A7" s="34" t="s">
        <v>1</v>
      </c>
      <c r="B7" s="35">
        <v>1.2</v>
      </c>
    </row>
    <row r="8" spans="1:11">
      <c r="A8" s="34" t="s">
        <v>2</v>
      </c>
      <c r="B8" s="36">
        <v>0.1</v>
      </c>
    </row>
    <row r="9" spans="1:11">
      <c r="A9" s="34" t="s">
        <v>3</v>
      </c>
      <c r="B9" s="36">
        <v>0.4</v>
      </c>
    </row>
    <row r="10" spans="1:11" ht="13.5" thickBot="1">
      <c r="A10" s="37" t="s">
        <v>4</v>
      </c>
      <c r="B10" s="38">
        <v>0</v>
      </c>
    </row>
    <row r="12" spans="1:11" ht="13.5" thickBot="1"/>
    <row r="13" spans="1:11" ht="15.75" thickBot="1">
      <c r="A13" s="8" t="s">
        <v>5</v>
      </c>
      <c r="B13" s="10">
        <v>2004</v>
      </c>
      <c r="C13" s="10">
        <v>2005</v>
      </c>
      <c r="D13" s="10">
        <f>C13+1</f>
        <v>2006</v>
      </c>
      <c r="E13" s="10">
        <f>D13+1</f>
        <v>2007</v>
      </c>
      <c r="F13" s="10">
        <f>E13+1</f>
        <v>2008</v>
      </c>
      <c r="G13" s="10">
        <f>F13+1</f>
        <v>2009</v>
      </c>
      <c r="H13" s="10">
        <f>G13+1</f>
        <v>2010</v>
      </c>
      <c r="I13" s="3"/>
      <c r="J13" s="3"/>
      <c r="K13" s="3"/>
    </row>
    <row r="14" spans="1:11">
      <c r="A14" s="39" t="s">
        <v>6</v>
      </c>
      <c r="B14" s="20">
        <v>-5</v>
      </c>
      <c r="C14" s="20"/>
      <c r="D14" s="20"/>
      <c r="E14" s="20"/>
      <c r="F14" s="20"/>
      <c r="G14" s="20"/>
      <c r="H14" s="40"/>
      <c r="I14" s="3"/>
      <c r="J14" s="3"/>
      <c r="K14" s="3"/>
    </row>
    <row r="15" spans="1:11">
      <c r="A15" s="41" t="s">
        <v>7</v>
      </c>
      <c r="B15" s="21"/>
      <c r="C15" s="21"/>
      <c r="D15" s="21"/>
      <c r="E15" s="21"/>
      <c r="F15" s="21"/>
      <c r="G15" s="21"/>
      <c r="H15" s="42">
        <v>1</v>
      </c>
      <c r="I15" s="3"/>
      <c r="J15" s="3"/>
      <c r="K15" s="3"/>
    </row>
    <row r="16" spans="1:11">
      <c r="A16" s="41" t="s">
        <v>8</v>
      </c>
      <c r="B16" s="21"/>
      <c r="C16" s="21">
        <v>10</v>
      </c>
      <c r="D16" s="21">
        <v>10</v>
      </c>
      <c r="E16" s="21">
        <v>10</v>
      </c>
      <c r="F16" s="21">
        <v>10</v>
      </c>
      <c r="G16" s="21">
        <v>10</v>
      </c>
      <c r="H16" s="42"/>
      <c r="I16" s="3"/>
      <c r="J16" s="3"/>
      <c r="K16" s="3"/>
    </row>
    <row r="17" spans="1:17" ht="13.5" thickBot="1">
      <c r="A17" s="43" t="s">
        <v>9</v>
      </c>
      <c r="B17" s="44"/>
      <c r="C17" s="44">
        <v>6</v>
      </c>
      <c r="D17" s="44">
        <v>6</v>
      </c>
      <c r="E17" s="44">
        <v>6</v>
      </c>
      <c r="F17" s="44">
        <v>6</v>
      </c>
      <c r="G17" s="44">
        <v>6</v>
      </c>
      <c r="H17" s="45"/>
      <c r="I17" s="3"/>
      <c r="J17" s="3"/>
      <c r="K17" s="3"/>
    </row>
    <row r="18" spans="1:17">
      <c r="A18" s="5"/>
      <c r="B18" s="6"/>
      <c r="C18" s="6"/>
      <c r="D18" s="6"/>
      <c r="E18" s="6"/>
      <c r="F18" s="6"/>
      <c r="G18" s="6"/>
      <c r="H18" s="6"/>
      <c r="I18" s="3"/>
      <c r="J18" s="3"/>
      <c r="K18" s="3"/>
    </row>
    <row r="19" spans="1:17" ht="13.5" thickBot="1">
      <c r="A19" s="5"/>
      <c r="B19" s="6"/>
      <c r="C19" s="6"/>
      <c r="D19" s="6"/>
      <c r="E19" s="6"/>
      <c r="F19" s="6"/>
      <c r="G19" s="6"/>
      <c r="H19" s="6"/>
      <c r="I19" s="3"/>
      <c r="J19" s="3"/>
      <c r="K19" s="3"/>
    </row>
    <row r="20" spans="1:17" ht="15.75" thickBot="1">
      <c r="A20" s="23" t="s">
        <v>5</v>
      </c>
      <c r="B20" s="24">
        <v>2004</v>
      </c>
      <c r="C20" s="24">
        <v>2005</v>
      </c>
      <c r="D20" s="24">
        <f>C20+1</f>
        <v>2006</v>
      </c>
      <c r="E20" s="24">
        <f>D20+1</f>
        <v>2007</v>
      </c>
      <c r="F20" s="24">
        <f>E20+1</f>
        <v>2008</v>
      </c>
      <c r="G20" s="24">
        <f>F20+1</f>
        <v>2009</v>
      </c>
      <c r="H20" s="24">
        <f>G20+1</f>
        <v>2010</v>
      </c>
      <c r="I20" s="3"/>
      <c r="J20" s="23" t="s">
        <v>5</v>
      </c>
      <c r="K20" s="24">
        <v>2004</v>
      </c>
      <c r="L20" s="24">
        <v>2005</v>
      </c>
      <c r="M20" s="24">
        <f>L20+1</f>
        <v>2006</v>
      </c>
      <c r="N20" s="24">
        <f>M20+1</f>
        <v>2007</v>
      </c>
      <c r="O20" s="24">
        <f>N20+1</f>
        <v>2008</v>
      </c>
      <c r="P20" s="24">
        <f>O20+1</f>
        <v>2009</v>
      </c>
      <c r="Q20" s="24">
        <f>P20+1</f>
        <v>2010</v>
      </c>
    </row>
    <row r="21" spans="1:17">
      <c r="A21" s="13" t="s">
        <v>10</v>
      </c>
      <c r="B21" s="12"/>
      <c r="C21" s="11"/>
      <c r="D21" s="11"/>
      <c r="E21" s="11"/>
      <c r="F21" s="11"/>
      <c r="G21" s="11"/>
      <c r="H21" s="11"/>
      <c r="I21" s="3"/>
      <c r="J21" s="46" t="s">
        <v>10</v>
      </c>
      <c r="K21" s="47"/>
      <c r="L21" s="20"/>
      <c r="M21" s="20"/>
      <c r="N21" s="20"/>
      <c r="O21" s="20"/>
      <c r="P21" s="20"/>
      <c r="Q21" s="20"/>
    </row>
    <row r="22" spans="1:17" ht="13.5" thickBot="1">
      <c r="A22" s="27" t="s">
        <v>11</v>
      </c>
      <c r="B22" s="28"/>
      <c r="C22" s="29"/>
      <c r="D22" s="29"/>
      <c r="E22" s="29"/>
      <c r="F22" s="29"/>
      <c r="G22" s="29"/>
      <c r="H22" s="29"/>
      <c r="I22" s="3"/>
      <c r="J22" s="94" t="s">
        <v>11</v>
      </c>
      <c r="K22" s="48"/>
      <c r="L22" s="49"/>
      <c r="M22" s="49"/>
      <c r="N22" s="49"/>
      <c r="O22" s="49"/>
      <c r="P22" s="49"/>
      <c r="Q22" s="49"/>
    </row>
    <row r="23" spans="1:17" ht="14.25" thickTop="1" thickBot="1">
      <c r="A23" s="65" t="s">
        <v>12</v>
      </c>
      <c r="B23" s="66"/>
      <c r="C23" s="67"/>
      <c r="D23" s="67"/>
      <c r="E23" s="67"/>
      <c r="F23" s="67"/>
      <c r="G23" s="67"/>
      <c r="H23" s="67"/>
      <c r="I23" s="3"/>
      <c r="J23" s="91" t="s">
        <v>12</v>
      </c>
      <c r="K23" s="91">
        <f t="shared" ref="K23:Q23" si="0">K21-K22</f>
        <v>0</v>
      </c>
      <c r="L23" s="91">
        <f t="shared" si="0"/>
        <v>0</v>
      </c>
      <c r="M23" s="91">
        <f t="shared" si="0"/>
        <v>0</v>
      </c>
      <c r="N23" s="91">
        <f t="shared" si="0"/>
        <v>0</v>
      </c>
      <c r="O23" s="91">
        <f t="shared" si="0"/>
        <v>0</v>
      </c>
      <c r="P23" s="91">
        <f t="shared" si="0"/>
        <v>0</v>
      </c>
      <c r="Q23" s="91">
        <f t="shared" si="0"/>
        <v>0</v>
      </c>
    </row>
    <row r="24" spans="1:17">
      <c r="A24" s="57" t="s">
        <v>13</v>
      </c>
      <c r="B24" s="58"/>
      <c r="C24" s="59"/>
      <c r="D24" s="59"/>
      <c r="E24" s="59"/>
      <c r="F24" s="59"/>
      <c r="G24" s="59"/>
      <c r="H24" s="60"/>
      <c r="J24" s="78" t="s">
        <v>13</v>
      </c>
      <c r="K24" s="79"/>
      <c r="L24" s="80"/>
      <c r="M24" s="80"/>
      <c r="N24" s="80"/>
      <c r="O24" s="80"/>
      <c r="P24" s="80"/>
      <c r="Q24" s="80"/>
    </row>
    <row r="25" spans="1:17" ht="15" thickBot="1">
      <c r="A25" s="61" t="s">
        <v>14</v>
      </c>
      <c r="B25" s="62"/>
      <c r="C25" s="63"/>
      <c r="D25" s="63"/>
      <c r="E25" s="63"/>
      <c r="F25" s="63"/>
      <c r="G25" s="63"/>
      <c r="H25" s="64"/>
      <c r="J25" s="93" t="s">
        <v>14</v>
      </c>
      <c r="K25" s="81"/>
      <c r="L25" s="82"/>
      <c r="M25" s="82"/>
      <c r="N25" s="82"/>
      <c r="O25" s="82"/>
      <c r="P25" s="82"/>
      <c r="Q25" s="83"/>
    </row>
    <row r="26" spans="1:17" ht="14.25" thickTop="1" thickBot="1">
      <c r="A26" s="65" t="s">
        <v>15</v>
      </c>
      <c r="B26" s="67"/>
      <c r="C26" s="67"/>
      <c r="D26" s="67"/>
      <c r="E26" s="67"/>
      <c r="F26" s="67"/>
      <c r="G26" s="67"/>
      <c r="H26" s="67"/>
      <c r="J26" s="91" t="s">
        <v>15</v>
      </c>
      <c r="K26" s="91">
        <f t="shared" ref="K26:Q26" si="1">K23-K24-K25</f>
        <v>0</v>
      </c>
      <c r="L26" s="91">
        <f t="shared" si="1"/>
        <v>0</v>
      </c>
      <c r="M26" s="91">
        <f t="shared" si="1"/>
        <v>0</v>
      </c>
      <c r="N26" s="91">
        <f t="shared" si="1"/>
        <v>0</v>
      </c>
      <c r="O26" s="91">
        <f t="shared" si="1"/>
        <v>0</v>
      </c>
      <c r="P26" s="91">
        <f t="shared" si="1"/>
        <v>0</v>
      </c>
      <c r="Q26" s="91">
        <f t="shared" si="1"/>
        <v>0</v>
      </c>
    </row>
    <row r="27" spans="1:17" ht="15.75" thickBot="1">
      <c r="A27" s="14" t="s">
        <v>16</v>
      </c>
      <c r="B27" s="56"/>
      <c r="C27" s="56"/>
      <c r="D27" s="56"/>
      <c r="E27" s="56"/>
      <c r="F27" s="56"/>
      <c r="G27" s="56"/>
      <c r="H27" s="56"/>
      <c r="J27" s="50" t="s">
        <v>16</v>
      </c>
      <c r="K27" s="95"/>
      <c r="L27" s="51"/>
      <c r="M27" s="51"/>
      <c r="N27" s="51"/>
      <c r="O27" s="51"/>
      <c r="P27" s="51"/>
      <c r="Q27" s="96"/>
    </row>
    <row r="28" spans="1:17" ht="15.75" thickTop="1" thickBot="1">
      <c r="A28" s="68" t="s">
        <v>17</v>
      </c>
      <c r="B28" s="69"/>
      <c r="C28" s="69"/>
      <c r="D28" s="69"/>
      <c r="E28" s="69"/>
      <c r="F28" s="69"/>
      <c r="G28" s="69"/>
      <c r="H28" s="69"/>
      <c r="J28" s="98" t="s">
        <v>17</v>
      </c>
      <c r="K28" s="98">
        <f t="shared" ref="K28:Q28" si="2">K26-K27</f>
        <v>0</v>
      </c>
      <c r="L28" s="98">
        <f t="shared" si="2"/>
        <v>0</v>
      </c>
      <c r="M28" s="98">
        <f t="shared" si="2"/>
        <v>0</v>
      </c>
      <c r="N28" s="98">
        <f t="shared" si="2"/>
        <v>0</v>
      </c>
      <c r="O28" s="98">
        <f t="shared" si="2"/>
        <v>0</v>
      </c>
      <c r="P28" s="98">
        <f t="shared" si="2"/>
        <v>0</v>
      </c>
      <c r="Q28" s="98">
        <f t="shared" si="2"/>
        <v>0</v>
      </c>
    </row>
    <row r="29" spans="1:17" ht="15" thickBot="1">
      <c r="A29" s="5"/>
      <c r="B29" s="9"/>
      <c r="C29" s="9"/>
      <c r="D29" s="9"/>
      <c r="E29" s="9"/>
      <c r="F29" s="9"/>
      <c r="G29" s="9"/>
      <c r="H29" s="9"/>
      <c r="J29" s="99"/>
      <c r="K29" s="6"/>
      <c r="L29" s="6"/>
      <c r="M29" s="6"/>
      <c r="N29" s="6"/>
      <c r="O29" s="6"/>
      <c r="P29" s="6"/>
      <c r="Q29" s="6"/>
    </row>
    <row r="30" spans="1:17" ht="15" thickBot="1">
      <c r="A30" s="97" t="s">
        <v>17</v>
      </c>
      <c r="B30" s="105">
        <f>B28</f>
        <v>0</v>
      </c>
      <c r="C30" s="106">
        <f t="shared" ref="C30:H30" si="3">C28</f>
        <v>0</v>
      </c>
      <c r="D30" s="106">
        <f t="shared" si="3"/>
        <v>0</v>
      </c>
      <c r="E30" s="106">
        <f t="shared" si="3"/>
        <v>0</v>
      </c>
      <c r="F30" s="106">
        <f t="shared" si="3"/>
        <v>0</v>
      </c>
      <c r="G30" s="106">
        <f t="shared" si="3"/>
        <v>0</v>
      </c>
      <c r="H30" s="107">
        <f t="shared" si="3"/>
        <v>0</v>
      </c>
      <c r="I30" s="108"/>
      <c r="J30" s="100" t="s">
        <v>17</v>
      </c>
      <c r="K30" s="100">
        <f>K28</f>
        <v>0</v>
      </c>
      <c r="L30" s="100">
        <f t="shared" ref="L30:Q30" si="4">L28</f>
        <v>0</v>
      </c>
      <c r="M30" s="100">
        <f t="shared" si="4"/>
        <v>0</v>
      </c>
      <c r="N30" s="100">
        <f t="shared" si="4"/>
        <v>0</v>
      </c>
      <c r="O30" s="100">
        <f t="shared" si="4"/>
        <v>0</v>
      </c>
      <c r="P30" s="100">
        <f t="shared" si="4"/>
        <v>0</v>
      </c>
      <c r="Q30" s="100">
        <f t="shared" si="4"/>
        <v>0</v>
      </c>
    </row>
    <row r="31" spans="1:17" ht="13.5" thickBot="1">
      <c r="A31" s="70" t="s">
        <v>13</v>
      </c>
      <c r="B31" s="71"/>
      <c r="C31" s="72"/>
      <c r="D31" s="72"/>
      <c r="E31" s="72"/>
      <c r="F31" s="72"/>
      <c r="G31" s="72"/>
      <c r="H31" s="73"/>
      <c r="J31" s="84" t="s">
        <v>13</v>
      </c>
      <c r="K31" s="85"/>
      <c r="L31" s="86"/>
      <c r="M31" s="86"/>
      <c r="N31" s="86"/>
      <c r="O31" s="86"/>
      <c r="P31" s="86"/>
      <c r="Q31" s="87"/>
    </row>
    <row r="32" spans="1:17" ht="15" thickBot="1">
      <c r="A32" s="70" t="s">
        <v>14</v>
      </c>
      <c r="B32" s="71"/>
      <c r="C32" s="72"/>
      <c r="D32" s="72"/>
      <c r="E32" s="72"/>
      <c r="F32" s="72"/>
      <c r="G32" s="72"/>
      <c r="H32" s="76"/>
      <c r="J32" s="84" t="s">
        <v>14</v>
      </c>
      <c r="K32" s="88"/>
      <c r="L32" s="89"/>
      <c r="M32" s="89"/>
      <c r="N32" s="89"/>
      <c r="O32" s="89"/>
      <c r="P32" s="89"/>
      <c r="Q32" s="90"/>
    </row>
    <row r="33" spans="1:17" ht="13.5" thickBot="1">
      <c r="A33" s="7" t="s">
        <v>1</v>
      </c>
      <c r="B33" s="16"/>
      <c r="C33" s="17"/>
      <c r="D33" s="17"/>
      <c r="E33" s="17"/>
      <c r="F33" s="17"/>
      <c r="G33" s="17"/>
      <c r="H33" s="18"/>
      <c r="J33" s="52" t="s">
        <v>1</v>
      </c>
      <c r="K33" s="53"/>
      <c r="L33" s="21"/>
      <c r="M33" s="21"/>
      <c r="N33" s="21"/>
      <c r="O33" s="21"/>
      <c r="P33" s="21"/>
      <c r="Q33" s="42"/>
    </row>
    <row r="34" spans="1:17" ht="15.75" thickBot="1">
      <c r="A34" s="15" t="s">
        <v>18</v>
      </c>
      <c r="B34" s="31"/>
      <c r="C34" s="29"/>
      <c r="D34" s="29"/>
      <c r="E34" s="29"/>
      <c r="F34" s="29"/>
      <c r="G34" s="29"/>
      <c r="H34" s="116"/>
      <c r="J34" s="54" t="s">
        <v>18</v>
      </c>
      <c r="K34" s="48"/>
      <c r="L34" s="49"/>
      <c r="M34" s="49"/>
      <c r="N34" s="49"/>
      <c r="O34" s="49"/>
      <c r="P34" s="49"/>
      <c r="Q34" s="117"/>
    </row>
    <row r="35" spans="1:17" ht="16.5" thickTop="1" thickBot="1">
      <c r="A35" s="103" t="s">
        <v>19</v>
      </c>
      <c r="B35" s="104"/>
      <c r="C35" s="104"/>
      <c r="D35" s="104"/>
      <c r="E35" s="104"/>
      <c r="F35" s="104"/>
      <c r="G35" s="104"/>
      <c r="H35" s="104"/>
      <c r="J35" s="98" t="s">
        <v>19</v>
      </c>
      <c r="K35" s="98">
        <f t="shared" ref="K35:Q35" si="5">SUM(K30:K34)</f>
        <v>0</v>
      </c>
      <c r="L35" s="98">
        <f t="shared" si="5"/>
        <v>0</v>
      </c>
      <c r="M35" s="98">
        <f t="shared" si="5"/>
        <v>0</v>
      </c>
      <c r="N35" s="98">
        <f t="shared" si="5"/>
        <v>0</v>
      </c>
      <c r="O35" s="98">
        <f t="shared" si="5"/>
        <v>0</v>
      </c>
      <c r="P35" s="98">
        <f t="shared" si="5"/>
        <v>0</v>
      </c>
      <c r="Q35" s="98">
        <f t="shared" si="5"/>
        <v>0</v>
      </c>
    </row>
    <row r="36" spans="1:17" ht="13.5" thickBot="1">
      <c r="A36" s="74" t="s">
        <v>20</v>
      </c>
      <c r="B36" s="75">
        <v>1</v>
      </c>
      <c r="C36" s="75">
        <f t="shared" ref="C36:H36" si="6">B36/1.1</f>
        <v>0.90909090909090906</v>
      </c>
      <c r="D36" s="75">
        <f t="shared" si="6"/>
        <v>0.82644628099173545</v>
      </c>
      <c r="E36" s="75">
        <f t="shared" si="6"/>
        <v>0.75131480090157765</v>
      </c>
      <c r="F36" s="75">
        <f t="shared" si="6"/>
        <v>0.68301345536507052</v>
      </c>
      <c r="G36" s="75">
        <f t="shared" si="6"/>
        <v>0.62092132305915493</v>
      </c>
      <c r="H36" s="75">
        <f t="shared" si="6"/>
        <v>0.56447393005377711</v>
      </c>
      <c r="J36" s="92" t="s">
        <v>20</v>
      </c>
      <c r="K36" s="75">
        <v>1</v>
      </c>
      <c r="L36" s="75">
        <f t="shared" ref="L36:Q36" si="7">K36/1.21</f>
        <v>0.82644628099173556</v>
      </c>
      <c r="M36" s="75">
        <f t="shared" si="7"/>
        <v>0.68301345536507074</v>
      </c>
      <c r="N36" s="75">
        <f t="shared" si="7"/>
        <v>0.56447393005377744</v>
      </c>
      <c r="O36" s="75">
        <f t="shared" si="7"/>
        <v>0.46650738020973342</v>
      </c>
      <c r="P36" s="75">
        <f t="shared" si="7"/>
        <v>0.38554328942953175</v>
      </c>
      <c r="Q36" s="75">
        <f t="shared" si="7"/>
        <v>0.31863081771035684</v>
      </c>
    </row>
    <row r="37" spans="1:17" ht="16.5" thickTop="1" thickBot="1">
      <c r="A37" s="102" t="s">
        <v>21</v>
      </c>
      <c r="B37" s="101">
        <f>B35*B36</f>
        <v>0</v>
      </c>
      <c r="C37" s="101">
        <f t="shared" ref="C37:H37" si="8">C35*C36</f>
        <v>0</v>
      </c>
      <c r="D37" s="101">
        <f t="shared" si="8"/>
        <v>0</v>
      </c>
      <c r="E37" s="101">
        <f t="shared" si="8"/>
        <v>0</v>
      </c>
      <c r="F37" s="101">
        <f t="shared" si="8"/>
        <v>0</v>
      </c>
      <c r="G37" s="101">
        <f t="shared" si="8"/>
        <v>0</v>
      </c>
      <c r="H37" s="101">
        <f t="shared" si="8"/>
        <v>0</v>
      </c>
      <c r="J37" s="101" t="s">
        <v>21</v>
      </c>
      <c r="K37" s="101">
        <f t="shared" ref="K37:Q37" si="9">K35*K36</f>
        <v>0</v>
      </c>
      <c r="L37" s="101">
        <f t="shared" si="9"/>
        <v>0</v>
      </c>
      <c r="M37" s="101">
        <f t="shared" si="9"/>
        <v>0</v>
      </c>
      <c r="N37" s="101">
        <f t="shared" si="9"/>
        <v>0</v>
      </c>
      <c r="O37" s="101">
        <f t="shared" si="9"/>
        <v>0</v>
      </c>
      <c r="P37" s="101">
        <f t="shared" si="9"/>
        <v>0</v>
      </c>
      <c r="Q37" s="101">
        <f t="shared" si="9"/>
        <v>0</v>
      </c>
    </row>
    <row r="38" spans="1:17" ht="15.75" thickBot="1">
      <c r="A38" s="109" t="s">
        <v>22</v>
      </c>
      <c r="B38" s="110">
        <f>SUM(B37:H37)</f>
        <v>0</v>
      </c>
      <c r="C38" s="111"/>
      <c r="D38" s="111"/>
      <c r="E38" s="111"/>
      <c r="F38" s="111"/>
      <c r="G38" s="111"/>
      <c r="H38" s="111"/>
      <c r="I38" s="108"/>
      <c r="J38" s="109" t="s">
        <v>22</v>
      </c>
      <c r="K38" s="110">
        <f>SUM(K37:Q37)</f>
        <v>0</v>
      </c>
      <c r="L38" s="9"/>
      <c r="M38" s="9"/>
      <c r="N38" s="9"/>
      <c r="O38" s="9"/>
      <c r="P38" s="9"/>
      <c r="Q38" s="9"/>
    </row>
    <row r="39" spans="1:17" ht="15.75" thickBot="1">
      <c r="A39" s="109" t="s">
        <v>23</v>
      </c>
      <c r="B39" s="112" t="e">
        <f>IRR($B$35:$H$35)</f>
        <v>#NUM!</v>
      </c>
      <c r="C39" s="111"/>
      <c r="D39" s="111"/>
      <c r="E39" s="111"/>
      <c r="F39" s="111"/>
      <c r="G39" s="111"/>
      <c r="H39" s="111"/>
      <c r="I39" s="108"/>
      <c r="J39" s="109" t="s">
        <v>23</v>
      </c>
      <c r="K39" s="112" t="e">
        <f>IRR($K$35:$Q$35)</f>
        <v>#NUM!</v>
      </c>
      <c r="L39" s="9"/>
      <c r="M39" s="9"/>
      <c r="N39" s="9"/>
      <c r="O39" s="9"/>
      <c r="P39" s="9"/>
      <c r="Q39" s="9"/>
    </row>
    <row r="40" spans="1:17">
      <c r="B40" s="9"/>
      <c r="C40" s="9"/>
      <c r="D40" s="9"/>
      <c r="E40" s="9"/>
      <c r="F40" s="9"/>
      <c r="G40" s="9"/>
      <c r="I40" s="9"/>
      <c r="J40" s="9"/>
      <c r="K40" s="9"/>
      <c r="L40" s="9"/>
      <c r="M40" s="9"/>
      <c r="N40" s="9"/>
    </row>
    <row r="41" spans="1:17">
      <c r="B41" s="2"/>
      <c r="C41" s="4"/>
      <c r="D41" s="4"/>
      <c r="E41" s="4"/>
      <c r="F41" s="4"/>
      <c r="G41" s="4"/>
      <c r="H41" s="4"/>
    </row>
    <row r="42" spans="1:17" ht="13.5" thickBot="1">
      <c r="B42" s="2"/>
      <c r="C42" s="4"/>
      <c r="D42" s="4"/>
      <c r="E42" s="4"/>
      <c r="F42" s="4"/>
      <c r="G42" s="4"/>
      <c r="H42" s="4"/>
    </row>
    <row r="43" spans="1:17" ht="13.5" thickBot="1">
      <c r="A43" s="22" t="s">
        <v>24</v>
      </c>
      <c r="B43" s="4"/>
      <c r="C43" s="4"/>
      <c r="D43" s="4"/>
      <c r="E43" s="4"/>
      <c r="F43" s="4"/>
      <c r="G43" s="4"/>
      <c r="H43" s="4"/>
    </row>
    <row r="44" spans="1:17" ht="15.75" thickBot="1">
      <c r="A44" s="23" t="s">
        <v>5</v>
      </c>
      <c r="B44" s="134" t="s">
        <v>22</v>
      </c>
      <c r="C44" s="127">
        <v>2004</v>
      </c>
      <c r="D44" s="24">
        <v>2005</v>
      </c>
      <c r="E44" s="24">
        <f>D44+1</f>
        <v>2006</v>
      </c>
      <c r="F44" s="24">
        <f>E44+1</f>
        <v>2007</v>
      </c>
      <c r="G44" s="24">
        <f>F44+1</f>
        <v>2008</v>
      </c>
      <c r="H44" s="24">
        <f>G44+1</f>
        <v>2009</v>
      </c>
      <c r="I44" s="24">
        <f>H44+1</f>
        <v>2010</v>
      </c>
    </row>
    <row r="45" spans="1:17">
      <c r="A45" s="118" t="s">
        <v>25</v>
      </c>
      <c r="B45" s="135">
        <f>I45*$H$36+H45*$G$36+G45*$F$36+F45*$E$36+E45*$D$36+D45*$C$36+C45*$B$36</f>
        <v>9.0978882465802737</v>
      </c>
      <c r="C45" s="128"/>
      <c r="D45" s="113">
        <v>2.4</v>
      </c>
      <c r="E45" s="113">
        <v>2.4</v>
      </c>
      <c r="F45" s="113">
        <v>2.4</v>
      </c>
      <c r="G45" s="113">
        <v>2.4</v>
      </c>
      <c r="H45" s="113">
        <v>2.4</v>
      </c>
      <c r="I45" s="113"/>
    </row>
    <row r="46" spans="1:17">
      <c r="A46" s="119" t="s">
        <v>26</v>
      </c>
      <c r="B46" s="136">
        <f>I46*$H$36+H46*$G$36+G46*$F$36+F46*$E$36+E46*$D$36+D46*$C$36+C46*$B$36</f>
        <v>0.7581573538816897</v>
      </c>
      <c r="C46" s="129"/>
      <c r="D46" s="115">
        <v>0.2</v>
      </c>
      <c r="E46" s="115">
        <v>0.2</v>
      </c>
      <c r="F46" s="115">
        <v>0.2</v>
      </c>
      <c r="G46" s="115">
        <v>0.2</v>
      </c>
      <c r="H46" s="115">
        <v>0.2</v>
      </c>
      <c r="I46" s="115"/>
    </row>
    <row r="47" spans="1:17">
      <c r="A47" s="119" t="s">
        <v>1</v>
      </c>
      <c r="B47" s="136">
        <f>I47*$H$36+H47*$G$36+G47*$F$36+F47*$E$36+E47*$D$36+D47*$C$36+C47*$B$36</f>
        <v>-0.4135403748445583</v>
      </c>
      <c r="C47" s="129"/>
      <c r="D47" s="115">
        <v>-1.2</v>
      </c>
      <c r="E47" s="115"/>
      <c r="F47" s="115"/>
      <c r="G47" s="115"/>
      <c r="H47" s="115"/>
      <c r="I47" s="115">
        <v>1.2</v>
      </c>
    </row>
    <row r="48" spans="1:17">
      <c r="A48" s="119" t="s">
        <v>6</v>
      </c>
      <c r="B48" s="136">
        <f>I48*$H$36+H48*$G$36+G48*$F$36+F48*$E$36+E48*$D$36+D48*$C$36+C48*$B$36</f>
        <v>-6.2</v>
      </c>
      <c r="C48" s="129">
        <v>-6.2</v>
      </c>
      <c r="D48" s="115"/>
      <c r="E48" s="115"/>
      <c r="F48" s="115"/>
      <c r="G48" s="115"/>
      <c r="H48" s="115"/>
      <c r="I48" s="115"/>
    </row>
    <row r="49" spans="1:9" s="19" customFormat="1" ht="26.25" customHeight="1" thickBot="1">
      <c r="A49" s="120" t="s">
        <v>44</v>
      </c>
      <c r="B49" s="137">
        <f>I49*$H$36+H49*$G$36+G49*$F$36+F49*$E$36+E49*$D$36+D49*$C$36+C49*$B$36</f>
        <v>0.90315828808604337</v>
      </c>
      <c r="C49" s="130"/>
      <c r="D49" s="122"/>
      <c r="E49" s="122"/>
      <c r="F49" s="122"/>
      <c r="G49" s="122"/>
      <c r="H49" s="122"/>
      <c r="I49" s="122">
        <v>1.6</v>
      </c>
    </row>
    <row r="50" spans="1:9" ht="13.5" thickBot="1">
      <c r="A50" s="25" t="s">
        <v>27</v>
      </c>
      <c r="B50" s="138">
        <f>SUM(B45:B49)</f>
        <v>4.1456635137034477</v>
      </c>
      <c r="C50" s="131">
        <f>SUM(C45:C49)</f>
        <v>-6.2</v>
      </c>
      <c r="D50" s="123">
        <f t="shared" ref="D50:I50" si="10">SUM(D45:D49)</f>
        <v>1.4000000000000001</v>
      </c>
      <c r="E50" s="123">
        <f t="shared" si="10"/>
        <v>2.6</v>
      </c>
      <c r="F50" s="123">
        <f t="shared" si="10"/>
        <v>2.6</v>
      </c>
      <c r="G50" s="123">
        <f t="shared" si="10"/>
        <v>2.6</v>
      </c>
      <c r="H50" s="123">
        <f t="shared" si="10"/>
        <v>2.6</v>
      </c>
      <c r="I50" s="124">
        <f t="shared" si="10"/>
        <v>2.8</v>
      </c>
    </row>
    <row r="51" spans="1:9" ht="13.5" thickBot="1">
      <c r="A51" s="77" t="s">
        <v>20</v>
      </c>
      <c r="B51" s="139"/>
      <c r="C51" s="132">
        <v>1</v>
      </c>
      <c r="D51" s="125">
        <f t="shared" ref="D51:I51" si="11">C51/1.1</f>
        <v>0.90909090909090906</v>
      </c>
      <c r="E51" s="125">
        <f t="shared" si="11"/>
        <v>0.82644628099173545</v>
      </c>
      <c r="F51" s="125">
        <f t="shared" si="11"/>
        <v>0.75131480090157765</v>
      </c>
      <c r="G51" s="125">
        <f t="shared" si="11"/>
        <v>0.68301345536507052</v>
      </c>
      <c r="H51" s="125">
        <f t="shared" si="11"/>
        <v>0.62092132305915493</v>
      </c>
      <c r="I51" s="125">
        <f t="shared" si="11"/>
        <v>0.56447393005377711</v>
      </c>
    </row>
    <row r="52" spans="1:9" ht="13.5" thickBot="1">
      <c r="A52" s="25" t="s">
        <v>28</v>
      </c>
      <c r="B52" s="140"/>
      <c r="C52" s="133">
        <f>C50*C51</f>
        <v>-6.2</v>
      </c>
      <c r="D52" s="26">
        <f t="shared" ref="D52:I52" si="12">D50*D51</f>
        <v>1.2727272727272727</v>
      </c>
      <c r="E52" s="26">
        <f t="shared" si="12"/>
        <v>2.1487603305785123</v>
      </c>
      <c r="F52" s="26">
        <f t="shared" si="12"/>
        <v>1.9534184823441019</v>
      </c>
      <c r="G52" s="26">
        <f t="shared" si="12"/>
        <v>1.7758349839491834</v>
      </c>
      <c r="H52" s="26">
        <f t="shared" si="12"/>
        <v>1.614395439953803</v>
      </c>
      <c r="I52" s="26">
        <f t="shared" si="12"/>
        <v>1.5805270041505759</v>
      </c>
    </row>
    <row r="53" spans="1:9" ht="15.75" thickBot="1">
      <c r="A53" s="23" t="s">
        <v>22</v>
      </c>
      <c r="B53" s="141">
        <f>SUM(C52:I52)</f>
        <v>4.1456635137034485</v>
      </c>
    </row>
    <row r="66" spans="19:20" ht="13.5" thickBot="1"/>
    <row r="67" spans="19:20" ht="15.75" thickBot="1">
      <c r="S67" s="23" t="s">
        <v>5</v>
      </c>
      <c r="T67" s="24" t="s">
        <v>22</v>
      </c>
    </row>
    <row r="68" spans="19:20">
      <c r="S68" s="118" t="s">
        <v>25</v>
      </c>
      <c r="T68" s="142" t="s">
        <v>45</v>
      </c>
    </row>
    <row r="69" spans="19:20">
      <c r="S69" s="119" t="s">
        <v>26</v>
      </c>
      <c r="T69" s="114">
        <v>0.7581573538816897</v>
      </c>
    </row>
    <row r="70" spans="19:20">
      <c r="S70" s="119" t="s">
        <v>1</v>
      </c>
      <c r="T70" s="114">
        <v>-0.4135403748445583</v>
      </c>
    </row>
    <row r="71" spans="19:20">
      <c r="S71" s="119" t="s">
        <v>6</v>
      </c>
      <c r="T71" s="114">
        <v>-6.2</v>
      </c>
    </row>
    <row r="72" spans="19:20" ht="26.25" thickBot="1">
      <c r="S72" s="120" t="s">
        <v>44</v>
      </c>
      <c r="T72" s="121">
        <v>0.90315828808604337</v>
      </c>
    </row>
    <row r="73" spans="19:20" ht="13.5" thickBot="1">
      <c r="S73" s="25" t="s">
        <v>27</v>
      </c>
      <c r="T73" s="143" t="s">
        <v>46</v>
      </c>
    </row>
    <row r="74" spans="19:20" ht="15.75" thickBot="1">
      <c r="S74" s="23" t="s">
        <v>22</v>
      </c>
      <c r="T74" s="126"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5:T74"/>
  <sheetViews>
    <sheetView topLeftCell="C8" workbookViewId="0">
      <selection activeCell="Q25" sqref="Q25"/>
    </sheetView>
  </sheetViews>
  <sheetFormatPr baseColWidth="10" defaultRowHeight="12.75"/>
  <cols>
    <col min="1" max="1" width="31.42578125" customWidth="1"/>
    <col min="9" max="9" width="12.5703125" customWidth="1"/>
    <col min="10" max="10" width="22.140625" customWidth="1"/>
    <col min="19" max="19" width="29.85546875" bestFit="1" customWidth="1"/>
    <col min="20" max="20" width="21.28515625" customWidth="1"/>
  </cols>
  <sheetData>
    <row r="5" spans="1:11" ht="13.5" thickBot="1"/>
    <row r="6" spans="1:11">
      <c r="A6" s="32" t="s">
        <v>0</v>
      </c>
      <c r="B6" s="33">
        <v>0.6</v>
      </c>
    </row>
    <row r="7" spans="1:11">
      <c r="A7" s="34" t="s">
        <v>1</v>
      </c>
      <c r="B7" s="35">
        <v>1.2</v>
      </c>
    </row>
    <row r="8" spans="1:11">
      <c r="A8" s="34" t="s">
        <v>2</v>
      </c>
      <c r="B8" s="36">
        <v>0.1</v>
      </c>
    </row>
    <row r="9" spans="1:11">
      <c r="A9" s="34" t="s">
        <v>3</v>
      </c>
      <c r="B9" s="36">
        <v>0.4</v>
      </c>
    </row>
    <row r="10" spans="1:11" ht="13.5" thickBot="1">
      <c r="A10" s="37" t="s">
        <v>4</v>
      </c>
      <c r="B10" s="38">
        <v>0</v>
      </c>
    </row>
    <row r="12" spans="1:11" ht="13.5" thickBot="1"/>
    <row r="13" spans="1:11" ht="15.75" thickBot="1">
      <c r="A13" s="8" t="s">
        <v>5</v>
      </c>
      <c r="B13" s="10">
        <v>2004</v>
      </c>
      <c r="C13" s="10">
        <v>2005</v>
      </c>
      <c r="D13" s="10">
        <f>C13+1</f>
        <v>2006</v>
      </c>
      <c r="E13" s="10">
        <f>D13+1</f>
        <v>2007</v>
      </c>
      <c r="F13" s="10">
        <f>E13+1</f>
        <v>2008</v>
      </c>
      <c r="G13" s="10">
        <f>F13+1</f>
        <v>2009</v>
      </c>
      <c r="H13" s="10">
        <f>G13+1</f>
        <v>2010</v>
      </c>
      <c r="I13" s="3"/>
      <c r="J13" s="3"/>
      <c r="K13" s="3"/>
    </row>
    <row r="14" spans="1:11">
      <c r="A14" s="39" t="s">
        <v>6</v>
      </c>
      <c r="B14" s="20">
        <v>-5</v>
      </c>
      <c r="C14" s="20"/>
      <c r="D14" s="20"/>
      <c r="E14" s="20"/>
      <c r="F14" s="20"/>
      <c r="G14" s="20"/>
      <c r="H14" s="40"/>
      <c r="I14" s="3"/>
      <c r="J14" s="3"/>
      <c r="K14" s="3"/>
    </row>
    <row r="15" spans="1:11">
      <c r="A15" s="41" t="s">
        <v>7</v>
      </c>
      <c r="B15" s="21"/>
      <c r="C15" s="21"/>
      <c r="D15" s="21"/>
      <c r="E15" s="21"/>
      <c r="F15" s="21"/>
      <c r="G15" s="21"/>
      <c r="H15" s="42">
        <v>1</v>
      </c>
      <c r="I15" s="3"/>
      <c r="J15" s="3"/>
      <c r="K15" s="3"/>
    </row>
    <row r="16" spans="1:11">
      <c r="A16" s="41" t="s">
        <v>8</v>
      </c>
      <c r="B16" s="21"/>
      <c r="C16" s="21">
        <v>10</v>
      </c>
      <c r="D16" s="21">
        <v>10</v>
      </c>
      <c r="E16" s="21">
        <v>10</v>
      </c>
      <c r="F16" s="21">
        <v>10</v>
      </c>
      <c r="G16" s="21">
        <v>10</v>
      </c>
      <c r="H16" s="42"/>
      <c r="I16" s="3"/>
      <c r="J16" s="3"/>
      <c r="K16" s="3"/>
    </row>
    <row r="17" spans="1:17" ht="13.5" thickBot="1">
      <c r="A17" s="43" t="s">
        <v>9</v>
      </c>
      <c r="B17" s="44"/>
      <c r="C17" s="44">
        <v>6</v>
      </c>
      <c r="D17" s="44">
        <v>6</v>
      </c>
      <c r="E17" s="44">
        <v>6</v>
      </c>
      <c r="F17" s="44">
        <v>6</v>
      </c>
      <c r="G17" s="44">
        <v>6</v>
      </c>
      <c r="H17" s="45"/>
      <c r="I17" s="3"/>
      <c r="J17" s="3"/>
      <c r="K17" s="3"/>
    </row>
    <row r="18" spans="1:17">
      <c r="A18" s="5"/>
      <c r="B18" s="6"/>
      <c r="C18" s="6"/>
      <c r="D18" s="6"/>
      <c r="E18" s="6"/>
      <c r="F18" s="6"/>
      <c r="G18" s="6"/>
      <c r="H18" s="6"/>
      <c r="I18" s="3"/>
      <c r="J18" s="3"/>
      <c r="K18" s="3"/>
    </row>
    <row r="19" spans="1:17" ht="13.5" thickBot="1">
      <c r="A19" s="5"/>
      <c r="B19" s="6"/>
      <c r="C19" s="6"/>
      <c r="D19" s="6"/>
      <c r="E19" s="6"/>
      <c r="F19" s="6"/>
      <c r="G19" s="6"/>
      <c r="H19" s="6"/>
      <c r="I19" s="3"/>
      <c r="J19" s="3"/>
      <c r="K19" s="3"/>
    </row>
    <row r="20" spans="1:17" ht="15.75" thickBot="1">
      <c r="A20" s="23" t="s">
        <v>5</v>
      </c>
      <c r="B20" s="24">
        <v>2004</v>
      </c>
      <c r="C20" s="24">
        <v>2005</v>
      </c>
      <c r="D20" s="24">
        <f>C20+1</f>
        <v>2006</v>
      </c>
      <c r="E20" s="24">
        <f>D20+1</f>
        <v>2007</v>
      </c>
      <c r="F20" s="24">
        <f>E20+1</f>
        <v>2008</v>
      </c>
      <c r="G20" s="24">
        <f>F20+1</f>
        <v>2009</v>
      </c>
      <c r="H20" s="24">
        <f>G20+1</f>
        <v>2010</v>
      </c>
      <c r="I20" s="3"/>
      <c r="J20" s="23" t="s">
        <v>5</v>
      </c>
      <c r="K20" s="24">
        <v>2004</v>
      </c>
      <c r="L20" s="24">
        <v>2005</v>
      </c>
      <c r="M20" s="24">
        <f>L20+1</f>
        <v>2006</v>
      </c>
      <c r="N20" s="24">
        <f>M20+1</f>
        <v>2007</v>
      </c>
      <c r="O20" s="24">
        <f>N20+1</f>
        <v>2008</v>
      </c>
      <c r="P20" s="24">
        <f>O20+1</f>
        <v>2009</v>
      </c>
      <c r="Q20" s="24">
        <f>P20+1</f>
        <v>2010</v>
      </c>
    </row>
    <row r="21" spans="1:17">
      <c r="A21" s="13" t="s">
        <v>10</v>
      </c>
      <c r="B21" s="12"/>
      <c r="C21" s="11">
        <v>10</v>
      </c>
      <c r="D21" s="11">
        <v>10</v>
      </c>
      <c r="E21" s="11">
        <v>10</v>
      </c>
      <c r="F21" s="11">
        <v>10</v>
      </c>
      <c r="G21" s="11">
        <v>10</v>
      </c>
      <c r="H21" s="11"/>
      <c r="I21" s="3"/>
      <c r="J21" s="46" t="s">
        <v>10</v>
      </c>
      <c r="K21" s="47"/>
      <c r="L21" s="20">
        <v>11</v>
      </c>
      <c r="M21" s="20">
        <f t="shared" ref="M21:P22" si="0">L21*1.1</f>
        <v>12.100000000000001</v>
      </c>
      <c r="N21" s="20">
        <f t="shared" si="0"/>
        <v>13.310000000000002</v>
      </c>
      <c r="O21" s="20">
        <f t="shared" si="0"/>
        <v>14.641000000000004</v>
      </c>
      <c r="P21" s="20">
        <f t="shared" si="0"/>
        <v>16.105100000000004</v>
      </c>
      <c r="Q21" s="20"/>
    </row>
    <row r="22" spans="1:17" ht="13.5" thickBot="1">
      <c r="A22" s="27" t="s">
        <v>11</v>
      </c>
      <c r="B22" s="28">
        <v>2</v>
      </c>
      <c r="C22" s="29">
        <v>6</v>
      </c>
      <c r="D22" s="29">
        <v>6</v>
      </c>
      <c r="E22" s="29">
        <v>6</v>
      </c>
      <c r="F22" s="29">
        <v>6</v>
      </c>
      <c r="G22" s="29">
        <v>6</v>
      </c>
      <c r="H22" s="29"/>
      <c r="I22" s="3"/>
      <c r="J22" s="94" t="s">
        <v>11</v>
      </c>
      <c r="K22" s="48">
        <v>2</v>
      </c>
      <c r="L22" s="49">
        <f>6*1.1</f>
        <v>6.6000000000000005</v>
      </c>
      <c r="M22" s="49">
        <f t="shared" si="0"/>
        <v>7.2600000000000016</v>
      </c>
      <c r="N22" s="49">
        <f t="shared" si="0"/>
        <v>7.9860000000000024</v>
      </c>
      <c r="O22" s="49">
        <f t="shared" si="0"/>
        <v>8.7846000000000029</v>
      </c>
      <c r="P22" s="49">
        <f t="shared" si="0"/>
        <v>9.6630600000000033</v>
      </c>
      <c r="Q22" s="49"/>
    </row>
    <row r="23" spans="1:17" ht="14.25" thickTop="1" thickBot="1">
      <c r="A23" s="65" t="s">
        <v>12</v>
      </c>
      <c r="B23" s="66">
        <f>B21-B22</f>
        <v>-2</v>
      </c>
      <c r="C23" s="67">
        <f t="shared" ref="C23:H23" si="1">C21-C22</f>
        <v>4</v>
      </c>
      <c r="D23" s="67">
        <f t="shared" si="1"/>
        <v>4</v>
      </c>
      <c r="E23" s="67">
        <f t="shared" si="1"/>
        <v>4</v>
      </c>
      <c r="F23" s="67">
        <f t="shared" si="1"/>
        <v>4</v>
      </c>
      <c r="G23" s="67">
        <f t="shared" si="1"/>
        <v>4</v>
      </c>
      <c r="H23" s="67">
        <f t="shared" si="1"/>
        <v>0</v>
      </c>
      <c r="I23" s="3"/>
      <c r="J23" s="91" t="s">
        <v>12</v>
      </c>
      <c r="K23" s="91">
        <f t="shared" ref="K23:Q23" si="2">K21-K22</f>
        <v>-2</v>
      </c>
      <c r="L23" s="91">
        <f t="shared" si="2"/>
        <v>4.3999999999999995</v>
      </c>
      <c r="M23" s="91">
        <f t="shared" si="2"/>
        <v>4.84</v>
      </c>
      <c r="N23" s="91">
        <f t="shared" si="2"/>
        <v>5.3239999999999998</v>
      </c>
      <c r="O23" s="91">
        <f t="shared" si="2"/>
        <v>5.8564000000000007</v>
      </c>
      <c r="P23" s="91">
        <f t="shared" si="2"/>
        <v>6.4420400000000004</v>
      </c>
      <c r="Q23" s="91">
        <f t="shared" si="2"/>
        <v>0</v>
      </c>
    </row>
    <row r="24" spans="1:17">
      <c r="A24" s="57" t="s">
        <v>13</v>
      </c>
      <c r="B24" s="58"/>
      <c r="C24" s="59">
        <v>0.5</v>
      </c>
      <c r="D24" s="59">
        <v>0.5</v>
      </c>
      <c r="E24" s="59">
        <v>0.5</v>
      </c>
      <c r="F24" s="59">
        <v>0.5</v>
      </c>
      <c r="G24" s="59">
        <v>0.5</v>
      </c>
      <c r="H24" s="60"/>
      <c r="J24" s="78" t="s">
        <v>13</v>
      </c>
      <c r="K24" s="79"/>
      <c r="L24" s="80">
        <v>0.5</v>
      </c>
      <c r="M24" s="80">
        <v>0.5</v>
      </c>
      <c r="N24" s="80">
        <v>0.5</v>
      </c>
      <c r="O24" s="80">
        <v>0.5</v>
      </c>
      <c r="P24" s="80">
        <v>0.5</v>
      </c>
      <c r="Q24" s="80"/>
    </row>
    <row r="25" spans="1:17" ht="15" thickBot="1">
      <c r="A25" s="61" t="s">
        <v>14</v>
      </c>
      <c r="B25" s="62"/>
      <c r="C25" s="63"/>
      <c r="D25" s="63"/>
      <c r="E25" s="63"/>
      <c r="F25" s="63"/>
      <c r="G25" s="63"/>
      <c r="H25" s="64">
        <v>1.5</v>
      </c>
      <c r="J25" s="93" t="s">
        <v>14</v>
      </c>
      <c r="K25" s="81"/>
      <c r="L25" s="82"/>
      <c r="M25" s="82"/>
      <c r="N25" s="82"/>
      <c r="O25" s="82"/>
      <c r="P25" s="82"/>
      <c r="Q25" s="83">
        <f>5-2.5-1*(1.1)^6</f>
        <v>0.72843899999999917</v>
      </c>
    </row>
    <row r="26" spans="1:17" ht="14.25" thickTop="1" thickBot="1">
      <c r="A26" s="65" t="s">
        <v>15</v>
      </c>
      <c r="B26" s="67">
        <f>B23-B24-B25</f>
        <v>-2</v>
      </c>
      <c r="C26" s="67">
        <f t="shared" ref="C26:H26" si="3">C23-C24-C25</f>
        <v>3.5</v>
      </c>
      <c r="D26" s="67">
        <f t="shared" si="3"/>
        <v>3.5</v>
      </c>
      <c r="E26" s="67">
        <f t="shared" si="3"/>
        <v>3.5</v>
      </c>
      <c r="F26" s="67">
        <f t="shared" si="3"/>
        <v>3.5</v>
      </c>
      <c r="G26" s="67">
        <f t="shared" si="3"/>
        <v>3.5</v>
      </c>
      <c r="H26" s="67">
        <f t="shared" si="3"/>
        <v>-1.5</v>
      </c>
      <c r="J26" s="91" t="s">
        <v>15</v>
      </c>
      <c r="K26" s="91">
        <f t="shared" ref="K26:Q26" si="4">K23-K24-K25</f>
        <v>-2</v>
      </c>
      <c r="L26" s="91">
        <f t="shared" si="4"/>
        <v>3.8999999999999995</v>
      </c>
      <c r="M26" s="91">
        <f t="shared" si="4"/>
        <v>4.34</v>
      </c>
      <c r="N26" s="91">
        <f t="shared" si="4"/>
        <v>4.8239999999999998</v>
      </c>
      <c r="O26" s="91">
        <f t="shared" si="4"/>
        <v>5.3564000000000007</v>
      </c>
      <c r="P26" s="91">
        <f t="shared" si="4"/>
        <v>5.9420400000000004</v>
      </c>
      <c r="Q26" s="91">
        <f t="shared" si="4"/>
        <v>-0.72843899999999917</v>
      </c>
    </row>
    <row r="27" spans="1:17" ht="15.75" thickBot="1">
      <c r="A27" s="14" t="s">
        <v>16</v>
      </c>
      <c r="B27" s="56">
        <f>0.4*B26</f>
        <v>-0.8</v>
      </c>
      <c r="C27" s="30">
        <f t="shared" ref="C27:H27" si="5">0.4*C26</f>
        <v>1.4000000000000001</v>
      </c>
      <c r="D27" s="30">
        <f t="shared" si="5"/>
        <v>1.4000000000000001</v>
      </c>
      <c r="E27" s="30">
        <f t="shared" si="5"/>
        <v>1.4000000000000001</v>
      </c>
      <c r="F27" s="30">
        <f t="shared" si="5"/>
        <v>1.4000000000000001</v>
      </c>
      <c r="G27" s="30">
        <f t="shared" si="5"/>
        <v>1.4000000000000001</v>
      </c>
      <c r="H27" s="55">
        <f t="shared" si="5"/>
        <v>-0.60000000000000009</v>
      </c>
      <c r="J27" s="50" t="s">
        <v>16</v>
      </c>
      <c r="K27" s="95">
        <f t="shared" ref="K27:Q27" si="6">0.4*K26</f>
        <v>-0.8</v>
      </c>
      <c r="L27" s="51">
        <f t="shared" si="6"/>
        <v>1.5599999999999998</v>
      </c>
      <c r="M27" s="51">
        <f t="shared" si="6"/>
        <v>1.736</v>
      </c>
      <c r="N27" s="51">
        <f t="shared" si="6"/>
        <v>1.9296</v>
      </c>
      <c r="O27" s="51">
        <f t="shared" si="6"/>
        <v>2.1425600000000005</v>
      </c>
      <c r="P27" s="51">
        <f t="shared" si="6"/>
        <v>2.3768160000000003</v>
      </c>
      <c r="Q27" s="96">
        <f t="shared" si="6"/>
        <v>-0.29137559999999968</v>
      </c>
    </row>
    <row r="28" spans="1:17" ht="15.75" thickTop="1" thickBot="1">
      <c r="A28" s="68" t="s">
        <v>17</v>
      </c>
      <c r="B28" s="69">
        <f>B26-B27</f>
        <v>-1.2</v>
      </c>
      <c r="C28" s="69">
        <f t="shared" ref="C28:H28" si="7">C26-C27</f>
        <v>2.0999999999999996</v>
      </c>
      <c r="D28" s="69">
        <f t="shared" si="7"/>
        <v>2.0999999999999996</v>
      </c>
      <c r="E28" s="69">
        <f t="shared" si="7"/>
        <v>2.0999999999999996</v>
      </c>
      <c r="F28" s="69">
        <f t="shared" si="7"/>
        <v>2.0999999999999996</v>
      </c>
      <c r="G28" s="69">
        <f t="shared" si="7"/>
        <v>2.0999999999999996</v>
      </c>
      <c r="H28" s="69">
        <f t="shared" si="7"/>
        <v>-0.89999999999999991</v>
      </c>
      <c r="J28" s="98" t="s">
        <v>17</v>
      </c>
      <c r="K28" s="98">
        <f t="shared" ref="K28:Q28" si="8">K26-K27</f>
        <v>-1.2</v>
      </c>
      <c r="L28" s="98">
        <f t="shared" si="8"/>
        <v>2.34</v>
      </c>
      <c r="M28" s="98">
        <f t="shared" si="8"/>
        <v>2.6040000000000001</v>
      </c>
      <c r="N28" s="98">
        <f t="shared" si="8"/>
        <v>2.8944000000000001</v>
      </c>
      <c r="O28" s="98">
        <f t="shared" si="8"/>
        <v>3.2138400000000003</v>
      </c>
      <c r="P28" s="98">
        <f t="shared" si="8"/>
        <v>3.5652240000000002</v>
      </c>
      <c r="Q28" s="98">
        <f t="shared" si="8"/>
        <v>-0.43706339999999949</v>
      </c>
    </row>
    <row r="29" spans="1:17" ht="15" thickBot="1">
      <c r="A29" s="5"/>
      <c r="B29" s="9"/>
      <c r="C29" s="9"/>
      <c r="D29" s="9"/>
      <c r="E29" s="9"/>
      <c r="F29" s="9"/>
      <c r="G29" s="9"/>
      <c r="H29" s="9"/>
      <c r="J29" s="99"/>
      <c r="K29" s="6"/>
      <c r="L29" s="6"/>
      <c r="M29" s="6"/>
      <c r="N29" s="6"/>
      <c r="O29" s="6"/>
      <c r="P29" s="6"/>
      <c r="Q29" s="6"/>
    </row>
    <row r="30" spans="1:17" ht="15" thickBot="1">
      <c r="A30" s="97" t="s">
        <v>17</v>
      </c>
      <c r="B30" s="105">
        <f>B28</f>
        <v>-1.2</v>
      </c>
      <c r="C30" s="106">
        <f t="shared" ref="C30:H30" si="9">C28</f>
        <v>2.0999999999999996</v>
      </c>
      <c r="D30" s="106">
        <f t="shared" si="9"/>
        <v>2.0999999999999996</v>
      </c>
      <c r="E30" s="106">
        <f t="shared" si="9"/>
        <v>2.0999999999999996</v>
      </c>
      <c r="F30" s="106">
        <f t="shared" si="9"/>
        <v>2.0999999999999996</v>
      </c>
      <c r="G30" s="106">
        <f t="shared" si="9"/>
        <v>2.0999999999999996</v>
      </c>
      <c r="H30" s="107">
        <f t="shared" si="9"/>
        <v>-0.89999999999999991</v>
      </c>
      <c r="I30" s="108"/>
      <c r="J30" s="100" t="s">
        <v>17</v>
      </c>
      <c r="K30" s="100">
        <f>K28</f>
        <v>-1.2</v>
      </c>
      <c r="L30" s="100">
        <f t="shared" ref="L30:Q30" si="10">L28</f>
        <v>2.34</v>
      </c>
      <c r="M30" s="100">
        <f t="shared" si="10"/>
        <v>2.6040000000000001</v>
      </c>
      <c r="N30" s="100">
        <f t="shared" si="10"/>
        <v>2.8944000000000001</v>
      </c>
      <c r="O30" s="100">
        <f t="shared" si="10"/>
        <v>3.2138400000000003</v>
      </c>
      <c r="P30" s="100">
        <f t="shared" si="10"/>
        <v>3.5652240000000002</v>
      </c>
      <c r="Q30" s="100">
        <f t="shared" si="10"/>
        <v>-0.43706339999999949</v>
      </c>
    </row>
    <row r="31" spans="1:17" ht="13.5" thickBot="1">
      <c r="A31" s="70" t="s">
        <v>13</v>
      </c>
      <c r="B31" s="71"/>
      <c r="C31" s="72">
        <v>0.5</v>
      </c>
      <c r="D31" s="72">
        <v>0.5</v>
      </c>
      <c r="E31" s="72">
        <v>0.5</v>
      </c>
      <c r="F31" s="72">
        <v>0.5</v>
      </c>
      <c r="G31" s="72">
        <v>0.5</v>
      </c>
      <c r="H31" s="73"/>
      <c r="J31" s="84" t="s">
        <v>13</v>
      </c>
      <c r="K31" s="85"/>
      <c r="L31" s="86">
        <v>0.5</v>
      </c>
      <c r="M31" s="86">
        <v>0.5</v>
      </c>
      <c r="N31" s="86">
        <v>0.5</v>
      </c>
      <c r="O31" s="86">
        <v>0.5</v>
      </c>
      <c r="P31" s="86">
        <v>0.5</v>
      </c>
      <c r="Q31" s="87">
        <v>0</v>
      </c>
    </row>
    <row r="32" spans="1:17" ht="15" thickBot="1">
      <c r="A32" s="70" t="s">
        <v>14</v>
      </c>
      <c r="B32" s="71"/>
      <c r="C32" s="72"/>
      <c r="D32" s="72"/>
      <c r="E32" s="72"/>
      <c r="F32" s="72"/>
      <c r="G32" s="72"/>
      <c r="H32" s="76">
        <v>1.5</v>
      </c>
      <c r="J32" s="84" t="s">
        <v>14</v>
      </c>
      <c r="K32" s="88"/>
      <c r="L32" s="89"/>
      <c r="M32" s="89"/>
      <c r="N32" s="89"/>
      <c r="O32" s="89"/>
      <c r="P32" s="89"/>
      <c r="Q32" s="90">
        <f>Q25</f>
        <v>0.72843899999999917</v>
      </c>
    </row>
    <row r="33" spans="1:17" ht="13.5" thickBot="1">
      <c r="A33" s="7" t="s">
        <v>1</v>
      </c>
      <c r="B33" s="16"/>
      <c r="C33" s="17">
        <v>-1.2</v>
      </c>
      <c r="D33" s="17"/>
      <c r="E33" s="17"/>
      <c r="F33" s="17"/>
      <c r="G33" s="17"/>
      <c r="H33" s="18">
        <v>1.2</v>
      </c>
      <c r="J33" s="52" t="s">
        <v>1</v>
      </c>
      <c r="K33" s="53"/>
      <c r="L33" s="21">
        <v>-1.2</v>
      </c>
      <c r="M33" s="21">
        <f>0.1*L33</f>
        <v>-0.12</v>
      </c>
      <c r="N33" s="21">
        <f>1.1*M33</f>
        <v>-0.13200000000000001</v>
      </c>
      <c r="O33" s="21">
        <f>1.1*N33</f>
        <v>-0.14520000000000002</v>
      </c>
      <c r="P33" s="21">
        <f>1.1*O33</f>
        <v>-0.15972000000000003</v>
      </c>
      <c r="Q33" s="42">
        <f>-SUM(L33:P33)</f>
        <v>1.75692</v>
      </c>
    </row>
    <row r="34" spans="1:17" ht="15.75" thickBot="1">
      <c r="A34" s="15" t="s">
        <v>18</v>
      </c>
      <c r="B34" s="31">
        <v>-5</v>
      </c>
      <c r="C34" s="29"/>
      <c r="D34" s="29"/>
      <c r="E34" s="29"/>
      <c r="F34" s="29"/>
      <c r="G34" s="29"/>
      <c r="H34" s="116">
        <v>1</v>
      </c>
      <c r="J34" s="54" t="s">
        <v>18</v>
      </c>
      <c r="K34" s="48">
        <v>-5</v>
      </c>
      <c r="L34" s="49"/>
      <c r="M34" s="49"/>
      <c r="N34" s="49"/>
      <c r="O34" s="49"/>
      <c r="P34" s="49"/>
      <c r="Q34" s="117">
        <f>1*(1.1)^6</f>
        <v>1.7715610000000008</v>
      </c>
    </row>
    <row r="35" spans="1:17" ht="16.5" thickTop="1" thickBot="1">
      <c r="A35" s="103" t="s">
        <v>19</v>
      </c>
      <c r="B35" s="104">
        <f>SUM(B30:B34)</f>
        <v>-6.2</v>
      </c>
      <c r="C35" s="104">
        <f t="shared" ref="C35:H35" si="11">SUM(C30:C34)</f>
        <v>1.3999999999999997</v>
      </c>
      <c r="D35" s="104">
        <f t="shared" si="11"/>
        <v>2.5999999999999996</v>
      </c>
      <c r="E35" s="104">
        <f t="shared" si="11"/>
        <v>2.5999999999999996</v>
      </c>
      <c r="F35" s="104">
        <f t="shared" si="11"/>
        <v>2.5999999999999996</v>
      </c>
      <c r="G35" s="104">
        <f t="shared" si="11"/>
        <v>2.5999999999999996</v>
      </c>
      <c r="H35" s="104">
        <f t="shared" si="11"/>
        <v>2.8</v>
      </c>
      <c r="J35" s="98" t="s">
        <v>19</v>
      </c>
      <c r="K35" s="98">
        <f t="shared" ref="K35:Q35" si="12">SUM(K30:K34)</f>
        <v>-6.2</v>
      </c>
      <c r="L35" s="98">
        <f t="shared" si="12"/>
        <v>1.64</v>
      </c>
      <c r="M35" s="98">
        <f t="shared" si="12"/>
        <v>2.984</v>
      </c>
      <c r="N35" s="98">
        <f t="shared" si="12"/>
        <v>3.2624</v>
      </c>
      <c r="O35" s="98">
        <f t="shared" si="12"/>
        <v>3.5686400000000003</v>
      </c>
      <c r="P35" s="98">
        <f t="shared" si="12"/>
        <v>3.9055040000000005</v>
      </c>
      <c r="Q35" s="98">
        <f t="shared" si="12"/>
        <v>3.8198566000000005</v>
      </c>
    </row>
    <row r="36" spans="1:17" ht="13.5" thickBot="1">
      <c r="A36" s="74" t="s">
        <v>20</v>
      </c>
      <c r="B36" s="75">
        <v>1</v>
      </c>
      <c r="C36" s="75">
        <f t="shared" ref="C36:H36" si="13">B36/1.1</f>
        <v>0.90909090909090906</v>
      </c>
      <c r="D36" s="75">
        <f t="shared" si="13"/>
        <v>0.82644628099173545</v>
      </c>
      <c r="E36" s="75">
        <f t="shared" si="13"/>
        <v>0.75131480090157765</v>
      </c>
      <c r="F36" s="75">
        <f t="shared" si="13"/>
        <v>0.68301345536507052</v>
      </c>
      <c r="G36" s="75">
        <f t="shared" si="13"/>
        <v>0.62092132305915493</v>
      </c>
      <c r="H36" s="75">
        <f t="shared" si="13"/>
        <v>0.56447393005377711</v>
      </c>
      <c r="J36" s="92" t="s">
        <v>20</v>
      </c>
      <c r="K36" s="75">
        <v>1</v>
      </c>
      <c r="L36" s="75">
        <f t="shared" ref="L36:Q36" si="14">K36/1.21</f>
        <v>0.82644628099173556</v>
      </c>
      <c r="M36" s="75">
        <f t="shared" si="14"/>
        <v>0.68301345536507074</v>
      </c>
      <c r="N36" s="75">
        <f t="shared" si="14"/>
        <v>0.56447393005377744</v>
      </c>
      <c r="O36" s="75">
        <f t="shared" si="14"/>
        <v>0.46650738020973342</v>
      </c>
      <c r="P36" s="75">
        <f t="shared" si="14"/>
        <v>0.38554328942953175</v>
      </c>
      <c r="Q36" s="75">
        <f t="shared" si="14"/>
        <v>0.31863081771035684</v>
      </c>
    </row>
    <row r="37" spans="1:17" ht="16.5" thickTop="1" thickBot="1">
      <c r="A37" s="102" t="s">
        <v>21</v>
      </c>
      <c r="B37" s="101">
        <f>B35*B36</f>
        <v>-6.2</v>
      </c>
      <c r="C37" s="101">
        <f t="shared" ref="C37:H37" si="15">C35*C36</f>
        <v>1.2727272727272725</v>
      </c>
      <c r="D37" s="101">
        <f t="shared" si="15"/>
        <v>2.1487603305785119</v>
      </c>
      <c r="E37" s="101">
        <f t="shared" si="15"/>
        <v>1.9534184823441016</v>
      </c>
      <c r="F37" s="101">
        <f t="shared" si="15"/>
        <v>1.7758349839491832</v>
      </c>
      <c r="G37" s="101">
        <f t="shared" si="15"/>
        <v>1.6143954399538025</v>
      </c>
      <c r="H37" s="101">
        <f t="shared" si="15"/>
        <v>1.5805270041505759</v>
      </c>
      <c r="J37" s="101" t="s">
        <v>21</v>
      </c>
      <c r="K37" s="101">
        <f t="shared" ref="K37:Q37" si="16">K35*K36</f>
        <v>-6.2</v>
      </c>
      <c r="L37" s="101">
        <f t="shared" si="16"/>
        <v>1.3553719008264462</v>
      </c>
      <c r="M37" s="101">
        <f t="shared" si="16"/>
        <v>2.0381121508093711</v>
      </c>
      <c r="N37" s="101">
        <f t="shared" si="16"/>
        <v>1.8415397494074435</v>
      </c>
      <c r="O37" s="101">
        <f t="shared" si="16"/>
        <v>1.6647968973116631</v>
      </c>
      <c r="P37" s="101">
        <f t="shared" si="16"/>
        <v>1.5057408590401942</v>
      </c>
      <c r="Q37" s="101">
        <f t="shared" si="16"/>
        <v>1.2171240319943035</v>
      </c>
    </row>
    <row r="38" spans="1:17" ht="15.75" thickBot="1">
      <c r="A38" s="109" t="s">
        <v>22</v>
      </c>
      <c r="B38" s="110">
        <f>SUM(B37:H37)</f>
        <v>4.1456635137034477</v>
      </c>
      <c r="C38" s="111"/>
      <c r="D38" s="111"/>
      <c r="E38" s="111"/>
      <c r="F38" s="111"/>
      <c r="G38" s="111"/>
      <c r="H38" s="111"/>
      <c r="I38" s="108"/>
      <c r="J38" s="109" t="s">
        <v>22</v>
      </c>
      <c r="K38" s="110">
        <f>SUM(K37:Q37)</f>
        <v>3.4226855893894212</v>
      </c>
      <c r="L38" s="9"/>
      <c r="M38" s="9"/>
      <c r="N38" s="9"/>
      <c r="O38" s="9"/>
      <c r="P38" s="9"/>
      <c r="Q38" s="9"/>
    </row>
    <row r="39" spans="1:17" ht="15.75" thickBot="1">
      <c r="A39" s="109" t="s">
        <v>23</v>
      </c>
      <c r="B39" s="112">
        <f>IRR($B$35:$H$35)</f>
        <v>0.28547299421373484</v>
      </c>
      <c r="C39" s="111"/>
      <c r="D39" s="111"/>
      <c r="E39" s="111"/>
      <c r="F39" s="111"/>
      <c r="G39" s="111"/>
      <c r="H39" s="111"/>
      <c r="I39" s="108"/>
      <c r="J39" s="109" t="s">
        <v>23</v>
      </c>
      <c r="K39" s="112">
        <f>IRR($K$35:$Q$35)</f>
        <v>0.38831594482556248</v>
      </c>
      <c r="L39" s="9"/>
      <c r="M39" s="9"/>
      <c r="N39" s="9"/>
      <c r="O39" s="9"/>
      <c r="P39" s="9"/>
      <c r="Q39" s="9"/>
    </row>
    <row r="40" spans="1:17">
      <c r="B40" s="9"/>
      <c r="C40" s="9"/>
      <c r="D40" s="9"/>
      <c r="E40" s="9"/>
      <c r="F40" s="9"/>
      <c r="G40" s="9"/>
      <c r="I40" s="9"/>
      <c r="J40" s="9"/>
      <c r="K40" s="9"/>
      <c r="L40" s="9"/>
      <c r="M40" s="9"/>
      <c r="N40" s="9"/>
    </row>
    <row r="41" spans="1:17">
      <c r="B41" s="2"/>
      <c r="C41" s="4"/>
      <c r="D41" s="4"/>
      <c r="E41" s="4"/>
      <c r="F41" s="4"/>
      <c r="G41" s="4"/>
      <c r="H41" s="4"/>
    </row>
    <row r="42" spans="1:17" ht="13.5" thickBot="1">
      <c r="B42" s="2"/>
      <c r="C42" s="4"/>
      <c r="D42" s="4"/>
      <c r="E42" s="4"/>
      <c r="F42" s="4"/>
      <c r="G42" s="4"/>
      <c r="H42" s="4"/>
    </row>
    <row r="43" spans="1:17" ht="13.5" thickBot="1">
      <c r="A43" s="22" t="s">
        <v>24</v>
      </c>
      <c r="B43" s="4"/>
      <c r="C43" s="4"/>
      <c r="D43" s="4"/>
      <c r="E43" s="4"/>
      <c r="F43" s="4"/>
      <c r="G43" s="4"/>
      <c r="H43" s="4"/>
    </row>
    <row r="44" spans="1:17" ht="15.75" thickBot="1">
      <c r="A44" s="23" t="s">
        <v>5</v>
      </c>
      <c r="B44" s="134" t="s">
        <v>22</v>
      </c>
      <c r="C44" s="127">
        <v>2004</v>
      </c>
      <c r="D44" s="24">
        <v>2005</v>
      </c>
      <c r="E44" s="24">
        <f>D44+1</f>
        <v>2006</v>
      </c>
      <c r="F44" s="24">
        <f>E44+1</f>
        <v>2007</v>
      </c>
      <c r="G44" s="24">
        <f>F44+1</f>
        <v>2008</v>
      </c>
      <c r="H44" s="24">
        <f>G44+1</f>
        <v>2009</v>
      </c>
      <c r="I44" s="24">
        <f>H44+1</f>
        <v>2010</v>
      </c>
    </row>
    <row r="45" spans="1:17">
      <c r="A45" s="118" t="s">
        <v>25</v>
      </c>
      <c r="B45" s="135">
        <f>I45*$H$36+H45*$G$36+G45*$F$36+F45*$E$36+E45*$D$36+D45*$C$36+C45*$B$36</f>
        <v>9.0978882465802737</v>
      </c>
      <c r="C45" s="128"/>
      <c r="D45" s="113">
        <v>2.4</v>
      </c>
      <c r="E45" s="113">
        <v>2.4</v>
      </c>
      <c r="F45" s="113">
        <v>2.4</v>
      </c>
      <c r="G45" s="113">
        <v>2.4</v>
      </c>
      <c r="H45" s="113">
        <v>2.4</v>
      </c>
      <c r="I45" s="113"/>
    </row>
    <row r="46" spans="1:17">
      <c r="A46" s="119" t="s">
        <v>26</v>
      </c>
      <c r="B46" s="136">
        <f>I46*$H$36+H46*$G$36+G46*$F$36+F46*$E$36+E46*$D$36+D46*$C$36+C46*$B$36</f>
        <v>0.7581573538816897</v>
      </c>
      <c r="C46" s="129"/>
      <c r="D46" s="115">
        <v>0.2</v>
      </c>
      <c r="E46" s="115">
        <v>0.2</v>
      </c>
      <c r="F46" s="115">
        <v>0.2</v>
      </c>
      <c r="G46" s="115">
        <v>0.2</v>
      </c>
      <c r="H46" s="115">
        <v>0.2</v>
      </c>
      <c r="I46" s="115"/>
    </row>
    <row r="47" spans="1:17">
      <c r="A47" s="119" t="s">
        <v>1</v>
      </c>
      <c r="B47" s="136">
        <f>I47*$H$36+H47*$G$36+G47*$F$36+F47*$E$36+E47*$D$36+D47*$C$36+C47*$B$36</f>
        <v>-0.4135403748445583</v>
      </c>
      <c r="C47" s="129"/>
      <c r="D47" s="115">
        <v>-1.2</v>
      </c>
      <c r="E47" s="115"/>
      <c r="F47" s="115"/>
      <c r="G47" s="115"/>
      <c r="H47" s="115"/>
      <c r="I47" s="115">
        <v>1.2</v>
      </c>
    </row>
    <row r="48" spans="1:17">
      <c r="A48" s="119" t="s">
        <v>6</v>
      </c>
      <c r="B48" s="136">
        <f>I48*$H$36+H48*$G$36+G48*$F$36+F48*$E$36+E48*$D$36+D48*$C$36+C48*$B$36</f>
        <v>-6.2</v>
      </c>
      <c r="C48" s="129">
        <v>-6.2</v>
      </c>
      <c r="D48" s="115"/>
      <c r="E48" s="115"/>
      <c r="F48" s="115"/>
      <c r="G48" s="115"/>
      <c r="H48" s="115"/>
      <c r="I48" s="115"/>
    </row>
    <row r="49" spans="1:9" s="19" customFormat="1" ht="26.25" customHeight="1" thickBot="1">
      <c r="A49" s="120" t="s">
        <v>44</v>
      </c>
      <c r="B49" s="137">
        <f>I49*$H$36+H49*$G$36+G49*$F$36+F49*$E$36+E49*$D$36+D49*$C$36+C49*$B$36</f>
        <v>0.90315828808604337</v>
      </c>
      <c r="C49" s="130"/>
      <c r="D49" s="122"/>
      <c r="E49" s="122"/>
      <c r="F49" s="122"/>
      <c r="G49" s="122"/>
      <c r="H49" s="122"/>
      <c r="I49" s="122">
        <v>1.6</v>
      </c>
    </row>
    <row r="50" spans="1:9" ht="13.5" thickBot="1">
      <c r="A50" s="25" t="s">
        <v>27</v>
      </c>
      <c r="B50" s="138">
        <f>SUM(B45:B49)</f>
        <v>4.1456635137034477</v>
      </c>
      <c r="C50" s="131">
        <f>SUM(C45:C49)</f>
        <v>-6.2</v>
      </c>
      <c r="D50" s="123">
        <f t="shared" ref="D50:I50" si="17">SUM(D45:D49)</f>
        <v>1.4000000000000001</v>
      </c>
      <c r="E50" s="123">
        <f t="shared" si="17"/>
        <v>2.6</v>
      </c>
      <c r="F50" s="123">
        <f t="shared" si="17"/>
        <v>2.6</v>
      </c>
      <c r="G50" s="123">
        <f t="shared" si="17"/>
        <v>2.6</v>
      </c>
      <c r="H50" s="123">
        <f t="shared" si="17"/>
        <v>2.6</v>
      </c>
      <c r="I50" s="124">
        <f t="shared" si="17"/>
        <v>2.8</v>
      </c>
    </row>
    <row r="51" spans="1:9" ht="13.5" thickBot="1">
      <c r="A51" s="77" t="s">
        <v>20</v>
      </c>
      <c r="B51" s="139"/>
      <c r="C51" s="132">
        <v>1</v>
      </c>
      <c r="D51" s="125">
        <f t="shared" ref="D51:I51" si="18">C51/1.1</f>
        <v>0.90909090909090906</v>
      </c>
      <c r="E51" s="125">
        <f t="shared" si="18"/>
        <v>0.82644628099173545</v>
      </c>
      <c r="F51" s="125">
        <f t="shared" si="18"/>
        <v>0.75131480090157765</v>
      </c>
      <c r="G51" s="125">
        <f t="shared" si="18"/>
        <v>0.68301345536507052</v>
      </c>
      <c r="H51" s="125">
        <f t="shared" si="18"/>
        <v>0.62092132305915493</v>
      </c>
      <c r="I51" s="125">
        <f t="shared" si="18"/>
        <v>0.56447393005377711</v>
      </c>
    </row>
    <row r="52" spans="1:9" ht="13.5" thickBot="1">
      <c r="A52" s="25" t="s">
        <v>28</v>
      </c>
      <c r="B52" s="140"/>
      <c r="C52" s="133">
        <f>C50*C51</f>
        <v>-6.2</v>
      </c>
      <c r="D52" s="26">
        <f t="shared" ref="D52:I52" si="19">D50*D51</f>
        <v>1.2727272727272727</v>
      </c>
      <c r="E52" s="26">
        <f t="shared" si="19"/>
        <v>2.1487603305785123</v>
      </c>
      <c r="F52" s="26">
        <f t="shared" si="19"/>
        <v>1.9534184823441019</v>
      </c>
      <c r="G52" s="26">
        <f t="shared" si="19"/>
        <v>1.7758349839491834</v>
      </c>
      <c r="H52" s="26">
        <f t="shared" si="19"/>
        <v>1.614395439953803</v>
      </c>
      <c r="I52" s="26">
        <f t="shared" si="19"/>
        <v>1.5805270041505759</v>
      </c>
    </row>
    <row r="53" spans="1:9" ht="15.75" thickBot="1">
      <c r="A53" s="23" t="s">
        <v>22</v>
      </c>
      <c r="B53" s="141">
        <f>SUM(C52:I52)</f>
        <v>4.1456635137034485</v>
      </c>
    </row>
    <row r="66" spans="19:20" ht="13.5" thickBot="1"/>
    <row r="67" spans="19:20" ht="15.75" thickBot="1">
      <c r="S67" s="23" t="s">
        <v>5</v>
      </c>
      <c r="T67" s="24" t="s">
        <v>22</v>
      </c>
    </row>
    <row r="68" spans="19:20">
      <c r="S68" s="118" t="s">
        <v>25</v>
      </c>
      <c r="T68" s="142" t="s">
        <v>45</v>
      </c>
    </row>
    <row r="69" spans="19:20">
      <c r="S69" s="119" t="s">
        <v>26</v>
      </c>
      <c r="T69" s="114">
        <v>0.7581573538816897</v>
      </c>
    </row>
    <row r="70" spans="19:20">
      <c r="S70" s="119" t="s">
        <v>1</v>
      </c>
      <c r="T70" s="114">
        <v>-0.4135403748445583</v>
      </c>
    </row>
    <row r="71" spans="19:20">
      <c r="S71" s="119" t="s">
        <v>6</v>
      </c>
      <c r="T71" s="114">
        <v>-6.2</v>
      </c>
    </row>
    <row r="72" spans="19:20" ht="26.25" thickBot="1">
      <c r="S72" s="120" t="s">
        <v>44</v>
      </c>
      <c r="T72" s="121">
        <v>0.90315828808604337</v>
      </c>
    </row>
    <row r="73" spans="19:20" ht="13.5" thickBot="1">
      <c r="S73" s="25" t="s">
        <v>27</v>
      </c>
      <c r="T73" s="143" t="s">
        <v>46</v>
      </c>
    </row>
    <row r="74" spans="19:20" ht="15.75" thickBot="1">
      <c r="S74" s="23" t="s">
        <v>22</v>
      </c>
      <c r="T74" s="126"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M46"/>
  <sheetViews>
    <sheetView topLeftCell="A7" workbookViewId="0">
      <selection activeCell="A12" sqref="A12:M46"/>
    </sheetView>
  </sheetViews>
  <sheetFormatPr baseColWidth="10" defaultRowHeight="12.75"/>
  <cols>
    <col min="1" max="1" width="26.42578125" style="1" bestFit="1" customWidth="1"/>
    <col min="2" max="2" width="12" style="1" bestFit="1" customWidth="1"/>
    <col min="3" max="3" width="8.5703125" style="1" bestFit="1" customWidth="1"/>
    <col min="4" max="4" width="12.7109375" style="1" bestFit="1" customWidth="1"/>
    <col min="5" max="6" width="8.5703125" style="1" bestFit="1" customWidth="1"/>
    <col min="7" max="7" width="12.7109375" style="1" bestFit="1" customWidth="1"/>
    <col min="8" max="9" width="8.5703125" style="1" bestFit="1" customWidth="1"/>
    <col min="10" max="10" width="12.7109375" style="1" bestFit="1" customWidth="1"/>
    <col min="11" max="12" width="8.5703125" style="1" bestFit="1" customWidth="1"/>
    <col min="13" max="13" width="12.7109375" style="1" bestFit="1" customWidth="1"/>
    <col min="14" max="16384" width="11.42578125" style="1"/>
  </cols>
  <sheetData>
    <row r="1" spans="1:13" ht="13.5" thickBot="1"/>
    <row r="2" spans="1:13" ht="13.5" thickBot="1">
      <c r="A2" s="188" t="s">
        <v>47</v>
      </c>
      <c r="B2" s="189"/>
    </row>
    <row r="3" spans="1:13">
      <c r="A3" s="146" t="s">
        <v>29</v>
      </c>
      <c r="B3" s="147">
        <v>200000</v>
      </c>
    </row>
    <row r="4" spans="1:13">
      <c r="A4" s="144" t="s">
        <v>30</v>
      </c>
      <c r="B4" s="148">
        <v>2</v>
      </c>
    </row>
    <row r="5" spans="1:13">
      <c r="A5" s="144" t="s">
        <v>31</v>
      </c>
      <c r="B5" s="148">
        <v>1.5</v>
      </c>
    </row>
    <row r="6" spans="1:13">
      <c r="A6" s="144" t="s">
        <v>32</v>
      </c>
      <c r="B6" s="148">
        <v>150000</v>
      </c>
    </row>
    <row r="7" spans="1:13">
      <c r="A7" s="144" t="s">
        <v>1</v>
      </c>
      <c r="B7" s="148">
        <v>30000</v>
      </c>
    </row>
    <row r="8" spans="1:13">
      <c r="A8" s="144" t="s">
        <v>2</v>
      </c>
      <c r="B8" s="149">
        <v>0.1</v>
      </c>
    </row>
    <row r="9" spans="1:13" ht="13.5" thickBot="1">
      <c r="A9" s="145" t="s">
        <v>3</v>
      </c>
      <c r="B9" s="150">
        <v>0.4</v>
      </c>
    </row>
    <row r="11" spans="1:13" ht="13.5" thickBot="1"/>
    <row r="12" spans="1:13" ht="13.5" thickBot="1">
      <c r="A12" s="167" t="s">
        <v>35</v>
      </c>
      <c r="B12" s="187">
        <v>0</v>
      </c>
      <c r="C12" s="187"/>
      <c r="D12" s="187"/>
      <c r="E12" s="187" t="s">
        <v>33</v>
      </c>
      <c r="F12" s="187"/>
      <c r="G12" s="187"/>
      <c r="H12" s="187" t="s">
        <v>34</v>
      </c>
      <c r="I12" s="187"/>
      <c r="J12" s="187"/>
      <c r="K12" s="187">
        <v>11</v>
      </c>
      <c r="L12" s="187"/>
      <c r="M12" s="187"/>
    </row>
    <row r="13" spans="1:13" ht="13.5" thickBot="1">
      <c r="A13" s="151"/>
      <c r="B13" s="152" t="s">
        <v>36</v>
      </c>
      <c r="C13" s="153" t="s">
        <v>37</v>
      </c>
      <c r="D13" s="175" t="s">
        <v>43</v>
      </c>
      <c r="E13" s="154" t="s">
        <v>36</v>
      </c>
      <c r="F13" s="153" t="s">
        <v>37</v>
      </c>
      <c r="G13" s="175" t="s">
        <v>43</v>
      </c>
      <c r="H13" s="154" t="s">
        <v>36</v>
      </c>
      <c r="I13" s="153" t="s">
        <v>37</v>
      </c>
      <c r="J13" s="175" t="s">
        <v>43</v>
      </c>
      <c r="K13" s="154" t="s">
        <v>36</v>
      </c>
      <c r="L13" s="153" t="s">
        <v>37</v>
      </c>
      <c r="M13" s="175" t="s">
        <v>43</v>
      </c>
    </row>
    <row r="14" spans="1:13">
      <c r="A14" s="169" t="s">
        <v>10</v>
      </c>
      <c r="B14" s="155"/>
      <c r="C14" s="156"/>
      <c r="D14" s="176">
        <v>0</v>
      </c>
      <c r="E14" s="158" t="s">
        <v>41</v>
      </c>
      <c r="F14" s="156" t="s">
        <v>41</v>
      </c>
      <c r="G14" s="176">
        <v>0</v>
      </c>
      <c r="H14" s="158" t="s">
        <v>41</v>
      </c>
      <c r="I14" s="156" t="s">
        <v>41</v>
      </c>
      <c r="J14" s="176">
        <v>0</v>
      </c>
      <c r="K14" s="158"/>
      <c r="L14" s="156"/>
      <c r="M14" s="176"/>
    </row>
    <row r="15" spans="1:13" ht="13.5" thickBot="1">
      <c r="A15" s="170" t="s">
        <v>9</v>
      </c>
      <c r="B15" s="159"/>
      <c r="C15" s="160"/>
      <c r="D15" s="177">
        <v>0</v>
      </c>
      <c r="E15" s="162">
        <v>300000</v>
      </c>
      <c r="F15" s="160">
        <v>400000</v>
      </c>
      <c r="G15" s="177">
        <f>E15-F15</f>
        <v>-100000</v>
      </c>
      <c r="H15" s="162">
        <v>300000</v>
      </c>
      <c r="I15" s="160">
        <v>400000</v>
      </c>
      <c r="J15" s="177">
        <f>H15-I15</f>
        <v>-100000</v>
      </c>
      <c r="K15" s="162"/>
      <c r="L15" s="160"/>
      <c r="M15" s="177"/>
    </row>
    <row r="16" spans="1:13" ht="13.5" thickBot="1">
      <c r="A16" s="171" t="s">
        <v>12</v>
      </c>
      <c r="B16" s="7"/>
      <c r="C16" s="7"/>
      <c r="D16" s="178">
        <f>SUM(D14:D15)</f>
        <v>0</v>
      </c>
      <c r="E16" s="7"/>
      <c r="F16" s="7"/>
      <c r="G16" s="178">
        <f>-G15</f>
        <v>100000</v>
      </c>
      <c r="H16" s="7"/>
      <c r="I16" s="7"/>
      <c r="J16" s="178">
        <f>-J15</f>
        <v>100000</v>
      </c>
      <c r="K16" s="7"/>
      <c r="L16" s="7"/>
      <c r="M16" s="178"/>
    </row>
    <row r="17" spans="1:13" ht="13.5" thickBot="1">
      <c r="A17" s="171" t="s">
        <v>13</v>
      </c>
      <c r="B17" s="7"/>
      <c r="C17" s="7"/>
      <c r="D17" s="178">
        <v>0</v>
      </c>
      <c r="E17" s="7">
        <v>30000</v>
      </c>
      <c r="F17" s="7">
        <v>0</v>
      </c>
      <c r="G17" s="178">
        <v>30000</v>
      </c>
      <c r="H17" s="7">
        <v>0</v>
      </c>
      <c r="I17" s="7">
        <v>0</v>
      </c>
      <c r="J17" s="178">
        <v>0</v>
      </c>
      <c r="K17" s="7"/>
      <c r="L17" s="7"/>
      <c r="M17" s="178"/>
    </row>
    <row r="18" spans="1:13" ht="13.5" thickBot="1">
      <c r="A18" s="171" t="s">
        <v>38</v>
      </c>
      <c r="B18" s="7"/>
      <c r="C18" s="7"/>
      <c r="D18" s="178">
        <f>SUM(D16:D17)</f>
        <v>0</v>
      </c>
      <c r="E18" s="7"/>
      <c r="F18" s="7"/>
      <c r="G18" s="178">
        <f>G16-G17</f>
        <v>70000</v>
      </c>
      <c r="H18" s="7"/>
      <c r="I18" s="7"/>
      <c r="J18" s="178">
        <v>100000</v>
      </c>
      <c r="K18" s="7"/>
      <c r="L18" s="7"/>
      <c r="M18" s="178"/>
    </row>
    <row r="19" spans="1:13" ht="13.5" thickBot="1">
      <c r="A19" s="171" t="s">
        <v>16</v>
      </c>
      <c r="B19" s="7"/>
      <c r="C19" s="7"/>
      <c r="D19" s="178">
        <v>0</v>
      </c>
      <c r="E19" s="7"/>
      <c r="F19" s="7"/>
      <c r="G19" s="178">
        <f>0.4*G18</f>
        <v>28000</v>
      </c>
      <c r="H19" s="7"/>
      <c r="I19" s="7"/>
      <c r="J19" s="178">
        <f>J18*0.4</f>
        <v>40000</v>
      </c>
      <c r="K19" s="7"/>
      <c r="L19" s="7"/>
      <c r="M19" s="178"/>
    </row>
    <row r="20" spans="1:13" ht="13.5" thickBot="1">
      <c r="A20" s="171" t="s">
        <v>17</v>
      </c>
      <c r="B20" s="7"/>
      <c r="C20" s="7"/>
      <c r="D20" s="178">
        <f>SUM(D18:D19)</f>
        <v>0</v>
      </c>
      <c r="E20" s="7"/>
      <c r="F20" s="7"/>
      <c r="G20" s="178">
        <f>G18-G19</f>
        <v>42000</v>
      </c>
      <c r="H20" s="7"/>
      <c r="I20" s="7"/>
      <c r="J20" s="178">
        <f>J18-J19</f>
        <v>60000</v>
      </c>
      <c r="K20" s="7"/>
      <c r="L20" s="7"/>
      <c r="M20" s="178"/>
    </row>
    <row r="21" spans="1:13" ht="13.5" thickBot="1">
      <c r="A21" s="163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ht="13.5" thickBot="1">
      <c r="A22" s="171" t="s">
        <v>17</v>
      </c>
      <c r="B22" s="155"/>
      <c r="C22" s="156"/>
      <c r="D22" s="176">
        <f>D20</f>
        <v>0</v>
      </c>
      <c r="E22" s="158"/>
      <c r="F22" s="156"/>
      <c r="G22" s="176">
        <v>42000</v>
      </c>
      <c r="H22" s="158"/>
      <c r="I22" s="156"/>
      <c r="J22" s="176">
        <f>J20</f>
        <v>60000</v>
      </c>
      <c r="K22" s="158"/>
      <c r="L22" s="156"/>
      <c r="M22" s="176"/>
    </row>
    <row r="23" spans="1:13" ht="13.5" thickBot="1">
      <c r="A23" s="171" t="s">
        <v>39</v>
      </c>
      <c r="B23" s="164"/>
      <c r="C23" s="165"/>
      <c r="D23" s="179">
        <v>0</v>
      </c>
      <c r="E23" s="166"/>
      <c r="F23" s="165"/>
      <c r="G23" s="179">
        <v>30000</v>
      </c>
      <c r="H23" s="166"/>
      <c r="I23" s="165"/>
      <c r="J23" s="179">
        <v>0</v>
      </c>
      <c r="K23" s="166"/>
      <c r="L23" s="165"/>
      <c r="M23" s="179"/>
    </row>
    <row r="24" spans="1:13" ht="13.5" thickBot="1">
      <c r="A24" s="171" t="s">
        <v>1</v>
      </c>
      <c r="B24" s="164">
        <v>30000</v>
      </c>
      <c r="C24" s="165">
        <v>0</v>
      </c>
      <c r="D24" s="179">
        <f>B24-C24</f>
        <v>30000</v>
      </c>
      <c r="E24" s="166"/>
      <c r="F24" s="165"/>
      <c r="G24" s="179">
        <v>0</v>
      </c>
      <c r="H24" s="166"/>
      <c r="I24" s="165"/>
      <c r="J24" s="179">
        <v>0</v>
      </c>
      <c r="K24" s="166">
        <v>-30000</v>
      </c>
      <c r="L24" s="165">
        <v>0</v>
      </c>
      <c r="M24" s="179">
        <v>-30000</v>
      </c>
    </row>
    <row r="25" spans="1:13" ht="13.5" thickBot="1">
      <c r="A25" s="171" t="s">
        <v>40</v>
      </c>
      <c r="B25" s="159">
        <v>-150000</v>
      </c>
      <c r="C25" s="160">
        <v>0</v>
      </c>
      <c r="D25" s="177">
        <f>B25-C25</f>
        <v>-150000</v>
      </c>
      <c r="E25" s="162"/>
      <c r="F25" s="160"/>
      <c r="G25" s="177">
        <v>0</v>
      </c>
      <c r="H25" s="162"/>
      <c r="I25" s="160"/>
      <c r="J25" s="177">
        <v>0</v>
      </c>
      <c r="K25" s="162"/>
      <c r="L25" s="160"/>
      <c r="M25" s="177"/>
    </row>
    <row r="26" spans="1:13" ht="13.5" thickBot="1">
      <c r="A26" s="180" t="s">
        <v>19</v>
      </c>
      <c r="B26" s="181"/>
      <c r="C26" s="182"/>
      <c r="D26" s="174">
        <f>-D24+D25</f>
        <v>-180000</v>
      </c>
      <c r="E26" s="183"/>
      <c r="F26" s="182"/>
      <c r="G26" s="174">
        <v>72000</v>
      </c>
      <c r="H26" s="183"/>
      <c r="I26" s="182"/>
      <c r="J26" s="174">
        <v>60000</v>
      </c>
      <c r="K26" s="183"/>
      <c r="L26" s="182"/>
      <c r="M26" s="174">
        <v>30000</v>
      </c>
    </row>
    <row r="28" spans="1:13" ht="13.5" thickBot="1"/>
    <row r="29" spans="1:13" ht="13.5" thickBot="1">
      <c r="A29" s="167" t="s">
        <v>35</v>
      </c>
      <c r="B29" s="167">
        <v>0</v>
      </c>
      <c r="C29" s="167">
        <f>B29+1</f>
        <v>1</v>
      </c>
      <c r="D29" s="167">
        <f t="shared" ref="D29:M29" si="0">C29+1</f>
        <v>2</v>
      </c>
      <c r="E29" s="167">
        <f t="shared" si="0"/>
        <v>3</v>
      </c>
      <c r="F29" s="167">
        <f t="shared" si="0"/>
        <v>4</v>
      </c>
      <c r="G29" s="167">
        <f t="shared" si="0"/>
        <v>5</v>
      </c>
      <c r="H29" s="167">
        <f t="shared" si="0"/>
        <v>6</v>
      </c>
      <c r="I29" s="167">
        <f t="shared" si="0"/>
        <v>7</v>
      </c>
      <c r="J29" s="167">
        <f t="shared" si="0"/>
        <v>8</v>
      </c>
      <c r="K29" s="167">
        <f t="shared" si="0"/>
        <v>9</v>
      </c>
      <c r="L29" s="167">
        <f t="shared" si="0"/>
        <v>10</v>
      </c>
      <c r="M29" s="167">
        <f t="shared" si="0"/>
        <v>11</v>
      </c>
    </row>
    <row r="30" spans="1:13">
      <c r="A30" s="169" t="s">
        <v>10</v>
      </c>
      <c r="B30" s="155"/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7"/>
    </row>
    <row r="31" spans="1:13" ht="13.5" thickBot="1">
      <c r="A31" s="170" t="s">
        <v>9</v>
      </c>
      <c r="B31" s="159"/>
      <c r="C31" s="160">
        <v>-100000</v>
      </c>
      <c r="D31" s="160">
        <v>-100000</v>
      </c>
      <c r="E31" s="160">
        <v>-100000</v>
      </c>
      <c r="F31" s="160">
        <v>-100000</v>
      </c>
      <c r="G31" s="160">
        <v>-100000</v>
      </c>
      <c r="H31" s="160">
        <v>-100000</v>
      </c>
      <c r="I31" s="160">
        <v>-100000</v>
      </c>
      <c r="J31" s="160">
        <v>-100000</v>
      </c>
      <c r="K31" s="160">
        <v>-100000</v>
      </c>
      <c r="L31" s="160">
        <v>-100000</v>
      </c>
      <c r="M31" s="161"/>
    </row>
    <row r="32" spans="1:13" ht="13.5" thickBot="1">
      <c r="A32" s="171" t="s">
        <v>12</v>
      </c>
      <c r="B32" s="7"/>
      <c r="C32" s="7">
        <v>100000</v>
      </c>
      <c r="D32" s="7">
        <v>100000</v>
      </c>
      <c r="E32" s="7">
        <v>100000</v>
      </c>
      <c r="F32" s="7">
        <v>100000</v>
      </c>
      <c r="G32" s="7">
        <v>100000</v>
      </c>
      <c r="H32" s="7">
        <v>100000</v>
      </c>
      <c r="I32" s="7">
        <v>100000</v>
      </c>
      <c r="J32" s="7">
        <v>100000</v>
      </c>
      <c r="K32" s="7">
        <v>100000</v>
      </c>
      <c r="L32" s="7">
        <v>100000</v>
      </c>
      <c r="M32" s="7"/>
    </row>
    <row r="33" spans="1:13" ht="13.5" thickBot="1">
      <c r="A33" s="171" t="s">
        <v>13</v>
      </c>
      <c r="B33" s="7"/>
      <c r="C33" s="7">
        <v>30000</v>
      </c>
      <c r="D33" s="7">
        <v>30000</v>
      </c>
      <c r="E33" s="7">
        <v>30000</v>
      </c>
      <c r="F33" s="7">
        <v>30000</v>
      </c>
      <c r="G33" s="7">
        <v>30000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</row>
    <row r="34" spans="1:13" ht="13.5" thickBot="1">
      <c r="A34" s="171" t="s">
        <v>38</v>
      </c>
      <c r="B34" s="7"/>
      <c r="C34" s="7">
        <v>70000</v>
      </c>
      <c r="D34" s="7">
        <v>70000</v>
      </c>
      <c r="E34" s="7">
        <v>70000</v>
      </c>
      <c r="F34" s="7">
        <v>70000</v>
      </c>
      <c r="G34" s="7">
        <v>70000</v>
      </c>
      <c r="H34" s="7">
        <v>100000</v>
      </c>
      <c r="I34" s="7">
        <v>100000</v>
      </c>
      <c r="J34" s="7">
        <v>100000</v>
      </c>
      <c r="K34" s="7">
        <v>100000</v>
      </c>
      <c r="L34" s="7">
        <v>100000</v>
      </c>
      <c r="M34" s="7"/>
    </row>
    <row r="35" spans="1:13" ht="13.5" thickBot="1">
      <c r="A35" s="171" t="s">
        <v>16</v>
      </c>
      <c r="B35" s="7"/>
      <c r="C35" s="7">
        <v>28000</v>
      </c>
      <c r="D35" s="7">
        <v>28000</v>
      </c>
      <c r="E35" s="7">
        <v>28000</v>
      </c>
      <c r="F35" s="7">
        <v>28000</v>
      </c>
      <c r="G35" s="7">
        <v>28000</v>
      </c>
      <c r="H35" s="7">
        <v>40000</v>
      </c>
      <c r="I35" s="7">
        <v>40000</v>
      </c>
      <c r="J35" s="7">
        <v>40000</v>
      </c>
      <c r="K35" s="7">
        <v>40000</v>
      </c>
      <c r="L35" s="7">
        <v>40000</v>
      </c>
      <c r="M35" s="7"/>
    </row>
    <row r="36" spans="1:13" ht="13.5" thickBot="1">
      <c r="A36" s="171" t="s">
        <v>17</v>
      </c>
      <c r="B36" s="7"/>
      <c r="C36" s="7">
        <v>42000</v>
      </c>
      <c r="D36" s="7">
        <v>42000</v>
      </c>
      <c r="E36" s="7">
        <v>42000</v>
      </c>
      <c r="F36" s="7">
        <v>42000</v>
      </c>
      <c r="G36" s="7">
        <v>42000</v>
      </c>
      <c r="H36" s="7">
        <v>60000</v>
      </c>
      <c r="I36" s="7">
        <v>60000</v>
      </c>
      <c r="J36" s="7">
        <v>60000</v>
      </c>
      <c r="K36" s="7">
        <v>60000</v>
      </c>
      <c r="L36" s="7">
        <v>60000</v>
      </c>
      <c r="M36" s="7"/>
    </row>
    <row r="37" spans="1:13" ht="13.5" thickBot="1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</row>
    <row r="38" spans="1:13" ht="13.5" thickBot="1">
      <c r="A38" s="171" t="s">
        <v>17</v>
      </c>
      <c r="B38" s="7"/>
      <c r="C38" s="7">
        <v>42000</v>
      </c>
      <c r="D38" s="7">
        <v>42000</v>
      </c>
      <c r="E38" s="7">
        <v>42000</v>
      </c>
      <c r="F38" s="7">
        <v>42000</v>
      </c>
      <c r="G38" s="7">
        <v>42000</v>
      </c>
      <c r="H38" s="7">
        <v>60000</v>
      </c>
      <c r="I38" s="7">
        <v>60000</v>
      </c>
      <c r="J38" s="7">
        <v>60000</v>
      </c>
      <c r="K38" s="7">
        <v>60000</v>
      </c>
      <c r="L38" s="7">
        <v>60000</v>
      </c>
      <c r="M38" s="7"/>
    </row>
    <row r="39" spans="1:13" ht="13.5" thickBot="1">
      <c r="A39" s="171" t="s">
        <v>39</v>
      </c>
      <c r="B39" s="7"/>
      <c r="C39" s="7">
        <v>30000</v>
      </c>
      <c r="D39" s="7">
        <v>30000</v>
      </c>
      <c r="E39" s="7">
        <v>30000</v>
      </c>
      <c r="F39" s="7">
        <v>30000</v>
      </c>
      <c r="G39" s="7">
        <v>30000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/>
    </row>
    <row r="40" spans="1:13" ht="13.5" thickBot="1">
      <c r="A40" s="171" t="s">
        <v>1</v>
      </c>
      <c r="B40" s="7">
        <v>30000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-30000</v>
      </c>
    </row>
    <row r="41" spans="1:13" ht="13.5" thickBot="1">
      <c r="A41" s="171" t="s">
        <v>40</v>
      </c>
      <c r="B41" s="7">
        <v>-150000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/>
    </row>
    <row r="42" spans="1:13" ht="13.5" thickBot="1">
      <c r="A42" s="180" t="s">
        <v>19</v>
      </c>
      <c r="B42" s="173">
        <v>-180000</v>
      </c>
      <c r="C42" s="173">
        <v>72000</v>
      </c>
      <c r="D42" s="173">
        <v>72000</v>
      </c>
      <c r="E42" s="173">
        <v>72000</v>
      </c>
      <c r="F42" s="173">
        <v>72000</v>
      </c>
      <c r="G42" s="173">
        <v>72000</v>
      </c>
      <c r="H42" s="173">
        <v>60000</v>
      </c>
      <c r="I42" s="173">
        <v>60000</v>
      </c>
      <c r="J42" s="173">
        <v>60000</v>
      </c>
      <c r="K42" s="173">
        <v>60000</v>
      </c>
      <c r="L42" s="173">
        <v>60000</v>
      </c>
      <c r="M42" s="173">
        <v>30000</v>
      </c>
    </row>
    <row r="43" spans="1:13" ht="13.5" thickBot="1">
      <c r="A43" s="171" t="s">
        <v>42</v>
      </c>
      <c r="B43" s="7">
        <v>1</v>
      </c>
      <c r="C43" s="52">
        <f>1/1.1</f>
        <v>0.90909090909090906</v>
      </c>
      <c r="D43" s="52">
        <f>C43/1.1</f>
        <v>0.82644628099173545</v>
      </c>
      <c r="E43" s="52">
        <f t="shared" ref="E43:M43" si="1">D43/1.1</f>
        <v>0.75131480090157765</v>
      </c>
      <c r="F43" s="52">
        <f t="shared" si="1"/>
        <v>0.68301345536507052</v>
      </c>
      <c r="G43" s="52">
        <f t="shared" si="1"/>
        <v>0.62092132305915493</v>
      </c>
      <c r="H43" s="52">
        <f t="shared" si="1"/>
        <v>0.56447393005377711</v>
      </c>
      <c r="I43" s="52">
        <f t="shared" si="1"/>
        <v>0.51315811823070645</v>
      </c>
      <c r="J43" s="52">
        <f t="shared" si="1"/>
        <v>0.46650738020973309</v>
      </c>
      <c r="K43" s="52">
        <f t="shared" si="1"/>
        <v>0.42409761837248461</v>
      </c>
      <c r="L43" s="52">
        <f t="shared" si="1"/>
        <v>0.38554328942953142</v>
      </c>
      <c r="M43" s="52">
        <f t="shared" si="1"/>
        <v>0.35049389948139215</v>
      </c>
    </row>
    <row r="44" spans="1:13" ht="13.5" thickBot="1">
      <c r="A44" s="180" t="s">
        <v>21</v>
      </c>
      <c r="B44" s="173">
        <f>B42*B43</f>
        <v>-180000</v>
      </c>
      <c r="C44" s="184">
        <f>C43*C42</f>
        <v>65454.545454545456</v>
      </c>
      <c r="D44" s="184">
        <f t="shared" ref="D44:M44" si="2">D43*D42</f>
        <v>59504.132231404954</v>
      </c>
      <c r="E44" s="184">
        <f t="shared" si="2"/>
        <v>54094.665664913591</v>
      </c>
      <c r="F44" s="184">
        <f t="shared" si="2"/>
        <v>49176.968786285077</v>
      </c>
      <c r="G44" s="184">
        <f t="shared" si="2"/>
        <v>44706.335260259155</v>
      </c>
      <c r="H44" s="184">
        <f t="shared" si="2"/>
        <v>33868.435803226625</v>
      </c>
      <c r="I44" s="184">
        <f t="shared" si="2"/>
        <v>30789.487093842388</v>
      </c>
      <c r="J44" s="184">
        <f t="shared" si="2"/>
        <v>27990.442812583984</v>
      </c>
      <c r="K44" s="184">
        <f t="shared" si="2"/>
        <v>25445.857102349077</v>
      </c>
      <c r="L44" s="184">
        <f t="shared" si="2"/>
        <v>23132.597365771886</v>
      </c>
      <c r="M44" s="184">
        <f t="shared" si="2"/>
        <v>10514.816984441764</v>
      </c>
    </row>
    <row r="45" spans="1:13" ht="13.5" thickBot="1">
      <c r="A45" s="185" t="s">
        <v>22</v>
      </c>
      <c r="B45" s="172">
        <f>SUM(B44:M44)</f>
        <v>244678.28455962398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</row>
    <row r="46" spans="1:13" ht="13.5" thickBot="1">
      <c r="A46" s="185" t="s">
        <v>23</v>
      </c>
      <c r="B46" s="186">
        <f>IRR(B42:M42)</f>
        <v>0.3744399779388855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</row>
  </sheetData>
  <mergeCells count="5">
    <mergeCell ref="B12:D12"/>
    <mergeCell ref="E12:G12"/>
    <mergeCell ref="H12:J12"/>
    <mergeCell ref="K12:M12"/>
    <mergeCell ref="A2:B2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topLeftCell="A8" workbookViewId="0">
      <selection activeCell="A12" sqref="A12:M46"/>
    </sheetView>
  </sheetViews>
  <sheetFormatPr baseColWidth="10" defaultRowHeight="12.75"/>
  <cols>
    <col min="1" max="1" width="26.42578125" style="1" bestFit="1" customWidth="1"/>
    <col min="2" max="2" width="12" style="1" bestFit="1" customWidth="1"/>
    <col min="3" max="3" width="8.5703125" style="1" bestFit="1" customWidth="1"/>
    <col min="4" max="4" width="12.7109375" style="1" bestFit="1" customWidth="1"/>
    <col min="5" max="6" width="8.5703125" style="1" bestFit="1" customWidth="1"/>
    <col min="7" max="7" width="12.7109375" style="1" bestFit="1" customWidth="1"/>
    <col min="8" max="9" width="8.5703125" style="1" bestFit="1" customWidth="1"/>
    <col min="10" max="10" width="12.7109375" style="1" bestFit="1" customWidth="1"/>
    <col min="11" max="12" width="8.5703125" style="1" bestFit="1" customWidth="1"/>
    <col min="13" max="13" width="12.7109375" style="1" bestFit="1" customWidth="1"/>
    <col min="14" max="16384" width="11.42578125" style="1"/>
  </cols>
  <sheetData>
    <row r="1" spans="1:13" ht="13.5" thickBot="1"/>
    <row r="2" spans="1:13" ht="13.5" thickBot="1">
      <c r="A2" s="188" t="s">
        <v>47</v>
      </c>
      <c r="B2" s="189"/>
    </row>
    <row r="3" spans="1:13">
      <c r="A3" s="146" t="s">
        <v>29</v>
      </c>
      <c r="B3" s="147">
        <v>200000</v>
      </c>
    </row>
    <row r="4" spans="1:13">
      <c r="A4" s="144" t="s">
        <v>30</v>
      </c>
      <c r="B4" s="148">
        <v>2</v>
      </c>
    </row>
    <row r="5" spans="1:13">
      <c r="A5" s="144" t="s">
        <v>31</v>
      </c>
      <c r="B5" s="148">
        <v>1.5</v>
      </c>
    </row>
    <row r="6" spans="1:13">
      <c r="A6" s="144" t="s">
        <v>32</v>
      </c>
      <c r="B6" s="148">
        <v>150000</v>
      </c>
    </row>
    <row r="7" spans="1:13">
      <c r="A7" s="144" t="s">
        <v>1</v>
      </c>
      <c r="B7" s="148">
        <v>30000</v>
      </c>
    </row>
    <row r="8" spans="1:13">
      <c r="A8" s="144" t="s">
        <v>2</v>
      </c>
      <c r="B8" s="149">
        <v>0.1</v>
      </c>
    </row>
    <row r="9" spans="1:13" ht="13.5" thickBot="1">
      <c r="A9" s="145" t="s">
        <v>3</v>
      </c>
      <c r="B9" s="150">
        <v>0.4</v>
      </c>
    </row>
    <row r="11" spans="1:13" ht="13.5" thickBot="1"/>
    <row r="12" spans="1:13" ht="13.5" thickBot="1">
      <c r="A12" s="168" t="s">
        <v>35</v>
      </c>
      <c r="B12" s="187">
        <v>0</v>
      </c>
      <c r="C12" s="187"/>
      <c r="D12" s="187"/>
      <c r="E12" s="187" t="s">
        <v>33</v>
      </c>
      <c r="F12" s="187"/>
      <c r="G12" s="187"/>
      <c r="H12" s="187" t="s">
        <v>34</v>
      </c>
      <c r="I12" s="187"/>
      <c r="J12" s="187"/>
      <c r="K12" s="187">
        <v>11</v>
      </c>
      <c r="L12" s="187"/>
      <c r="M12" s="187"/>
    </row>
    <row r="13" spans="1:13" ht="13.5" thickBot="1">
      <c r="A13" s="151"/>
      <c r="B13" s="152" t="s">
        <v>36</v>
      </c>
      <c r="C13" s="153" t="s">
        <v>37</v>
      </c>
      <c r="D13" s="175" t="s">
        <v>43</v>
      </c>
      <c r="E13" s="154" t="s">
        <v>36</v>
      </c>
      <c r="F13" s="153" t="s">
        <v>37</v>
      </c>
      <c r="G13" s="175" t="s">
        <v>43</v>
      </c>
      <c r="H13" s="154" t="s">
        <v>36</v>
      </c>
      <c r="I13" s="153" t="s">
        <v>37</v>
      </c>
      <c r="J13" s="175" t="s">
        <v>43</v>
      </c>
      <c r="K13" s="154" t="s">
        <v>36</v>
      </c>
      <c r="L13" s="153" t="s">
        <v>37</v>
      </c>
      <c r="M13" s="175" t="s">
        <v>43</v>
      </c>
    </row>
    <row r="14" spans="1:13">
      <c r="A14" s="169" t="s">
        <v>10</v>
      </c>
      <c r="B14" s="155"/>
      <c r="C14" s="156"/>
      <c r="D14" s="176"/>
      <c r="E14" s="158"/>
      <c r="F14" s="156"/>
      <c r="G14" s="176"/>
      <c r="H14" s="158"/>
      <c r="I14" s="156"/>
      <c r="J14" s="176"/>
      <c r="K14" s="158"/>
      <c r="L14" s="156"/>
      <c r="M14" s="176"/>
    </row>
    <row r="15" spans="1:13" ht="13.5" thickBot="1">
      <c r="A15" s="170" t="s">
        <v>9</v>
      </c>
      <c r="B15" s="159"/>
      <c r="C15" s="160"/>
      <c r="D15" s="177"/>
      <c r="E15" s="162"/>
      <c r="F15" s="160"/>
      <c r="G15" s="177"/>
      <c r="H15" s="162"/>
      <c r="I15" s="160"/>
      <c r="J15" s="177"/>
      <c r="K15" s="162"/>
      <c r="L15" s="160"/>
      <c r="M15" s="177"/>
    </row>
    <row r="16" spans="1:13" ht="13.5" thickBot="1">
      <c r="A16" s="171" t="s">
        <v>12</v>
      </c>
      <c r="B16" s="7"/>
      <c r="C16" s="7"/>
      <c r="D16" s="178"/>
      <c r="E16" s="7"/>
      <c r="F16" s="7"/>
      <c r="G16" s="178"/>
      <c r="H16" s="7"/>
      <c r="I16" s="7"/>
      <c r="J16" s="178"/>
      <c r="K16" s="7"/>
      <c r="L16" s="7"/>
      <c r="M16" s="178"/>
    </row>
    <row r="17" spans="1:13" ht="13.5" thickBot="1">
      <c r="A17" s="171" t="s">
        <v>13</v>
      </c>
      <c r="B17" s="7"/>
      <c r="C17" s="7"/>
      <c r="D17" s="178"/>
      <c r="E17" s="7"/>
      <c r="F17" s="7"/>
      <c r="G17" s="178"/>
      <c r="H17" s="7"/>
      <c r="I17" s="7"/>
      <c r="J17" s="178"/>
      <c r="K17" s="7"/>
      <c r="L17" s="7"/>
      <c r="M17" s="178"/>
    </row>
    <row r="18" spans="1:13" ht="13.5" thickBot="1">
      <c r="A18" s="171" t="s">
        <v>38</v>
      </c>
      <c r="B18" s="7"/>
      <c r="C18" s="7"/>
      <c r="D18" s="178"/>
      <c r="E18" s="7"/>
      <c r="F18" s="7"/>
      <c r="G18" s="178"/>
      <c r="H18" s="7"/>
      <c r="I18" s="7"/>
      <c r="J18" s="178"/>
      <c r="K18" s="7"/>
      <c r="L18" s="7"/>
      <c r="M18" s="178"/>
    </row>
    <row r="19" spans="1:13" ht="13.5" thickBot="1">
      <c r="A19" s="171" t="s">
        <v>16</v>
      </c>
      <c r="B19" s="7"/>
      <c r="C19" s="7"/>
      <c r="D19" s="178"/>
      <c r="E19" s="7"/>
      <c r="F19" s="7"/>
      <c r="G19" s="178"/>
      <c r="H19" s="7"/>
      <c r="I19" s="7"/>
      <c r="J19" s="178"/>
      <c r="K19" s="7"/>
      <c r="L19" s="7"/>
      <c r="M19" s="178"/>
    </row>
    <row r="20" spans="1:13" ht="13.5" thickBot="1">
      <c r="A20" s="171" t="s">
        <v>17</v>
      </c>
      <c r="B20" s="7"/>
      <c r="C20" s="7"/>
      <c r="D20" s="178"/>
      <c r="E20" s="7"/>
      <c r="F20" s="7"/>
      <c r="G20" s="178"/>
      <c r="H20" s="7"/>
      <c r="I20" s="7"/>
      <c r="J20" s="178"/>
      <c r="K20" s="7"/>
      <c r="L20" s="7"/>
      <c r="M20" s="178"/>
    </row>
    <row r="21" spans="1:13" ht="13.5" thickBot="1">
      <c r="A21" s="163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3" ht="13.5" thickBot="1">
      <c r="A22" s="171" t="s">
        <v>17</v>
      </c>
      <c r="B22" s="155"/>
      <c r="C22" s="156"/>
      <c r="D22" s="176"/>
      <c r="E22" s="158"/>
      <c r="F22" s="156"/>
      <c r="G22" s="176"/>
      <c r="H22" s="158"/>
      <c r="I22" s="156"/>
      <c r="J22" s="176"/>
      <c r="K22" s="158"/>
      <c r="L22" s="156"/>
      <c r="M22" s="176"/>
    </row>
    <row r="23" spans="1:13" ht="13.5" thickBot="1">
      <c r="A23" s="171" t="s">
        <v>39</v>
      </c>
      <c r="B23" s="164"/>
      <c r="C23" s="165"/>
      <c r="D23" s="179"/>
      <c r="E23" s="166"/>
      <c r="F23" s="165"/>
      <c r="G23" s="179"/>
      <c r="H23" s="166"/>
      <c r="I23" s="165"/>
      <c r="J23" s="179"/>
      <c r="K23" s="166"/>
      <c r="L23" s="165"/>
      <c r="M23" s="179"/>
    </row>
    <row r="24" spans="1:13" ht="13.5" thickBot="1">
      <c r="A24" s="171" t="s">
        <v>1</v>
      </c>
      <c r="B24" s="164"/>
      <c r="C24" s="165"/>
      <c r="D24" s="179"/>
      <c r="E24" s="166"/>
      <c r="F24" s="165"/>
      <c r="G24" s="179"/>
      <c r="H24" s="166"/>
      <c r="I24" s="165"/>
      <c r="J24" s="179"/>
      <c r="K24" s="166"/>
      <c r="L24" s="165"/>
      <c r="M24" s="179"/>
    </row>
    <row r="25" spans="1:13" ht="13.5" thickBot="1">
      <c r="A25" s="171" t="s">
        <v>40</v>
      </c>
      <c r="B25" s="159"/>
      <c r="C25" s="160"/>
      <c r="D25" s="177"/>
      <c r="E25" s="162"/>
      <c r="F25" s="160"/>
      <c r="G25" s="177"/>
      <c r="H25" s="162"/>
      <c r="I25" s="160"/>
      <c r="J25" s="177"/>
      <c r="K25" s="162"/>
      <c r="L25" s="160"/>
      <c r="M25" s="177"/>
    </row>
    <row r="26" spans="1:13" ht="13.5" thickBot="1">
      <c r="A26" s="180" t="s">
        <v>19</v>
      </c>
      <c r="B26" s="181"/>
      <c r="C26" s="182"/>
      <c r="D26" s="174"/>
      <c r="E26" s="183"/>
      <c r="F26" s="182"/>
      <c r="G26" s="174"/>
      <c r="H26" s="183"/>
      <c r="I26" s="182"/>
      <c r="J26" s="174"/>
      <c r="K26" s="183"/>
      <c r="L26" s="182"/>
      <c r="M26" s="174"/>
    </row>
    <row r="28" spans="1:13" ht="13.5" thickBot="1"/>
    <row r="29" spans="1:13" ht="13.5" thickBot="1">
      <c r="A29" s="168" t="s">
        <v>35</v>
      </c>
      <c r="B29" s="168">
        <v>0</v>
      </c>
      <c r="C29" s="168">
        <f>B29+1</f>
        <v>1</v>
      </c>
      <c r="D29" s="168">
        <f t="shared" ref="D29:M29" si="0">C29+1</f>
        <v>2</v>
      </c>
      <c r="E29" s="168">
        <f t="shared" si="0"/>
        <v>3</v>
      </c>
      <c r="F29" s="168">
        <f t="shared" si="0"/>
        <v>4</v>
      </c>
      <c r="G29" s="168">
        <f t="shared" si="0"/>
        <v>5</v>
      </c>
      <c r="H29" s="168">
        <f t="shared" si="0"/>
        <v>6</v>
      </c>
      <c r="I29" s="168">
        <f t="shared" si="0"/>
        <v>7</v>
      </c>
      <c r="J29" s="168">
        <f t="shared" si="0"/>
        <v>8</v>
      </c>
      <c r="K29" s="168">
        <f t="shared" si="0"/>
        <v>9</v>
      </c>
      <c r="L29" s="168">
        <f t="shared" si="0"/>
        <v>10</v>
      </c>
      <c r="M29" s="168">
        <f t="shared" si="0"/>
        <v>11</v>
      </c>
    </row>
    <row r="30" spans="1:13">
      <c r="A30" s="169" t="s">
        <v>10</v>
      </c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7"/>
    </row>
    <row r="31" spans="1:13" ht="13.5" thickBot="1">
      <c r="A31" s="170" t="s">
        <v>9</v>
      </c>
      <c r="B31" s="159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1"/>
    </row>
    <row r="32" spans="1:13" ht="13.5" thickBot="1">
      <c r="A32" s="171" t="s">
        <v>12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3.5" thickBot="1">
      <c r="A33" s="171" t="s">
        <v>13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3.5" thickBot="1">
      <c r="A34" s="171" t="s">
        <v>38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3.5" thickBot="1">
      <c r="A35" s="171" t="s">
        <v>16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3.5" thickBot="1">
      <c r="A36" s="171" t="s">
        <v>17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3.5" thickBot="1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</row>
    <row r="38" spans="1:13" ht="13.5" thickBot="1">
      <c r="A38" s="171" t="s">
        <v>17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3.5" thickBot="1">
      <c r="A39" s="171" t="s">
        <v>39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3.5" thickBot="1">
      <c r="A40" s="171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3.5" thickBot="1">
      <c r="A41" s="171" t="s">
        <v>40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3.5" thickBot="1">
      <c r="A42" s="180" t="s">
        <v>19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</row>
    <row r="43" spans="1:13" ht="13.5" thickBot="1">
      <c r="A43" s="171" t="s">
        <v>42</v>
      </c>
      <c r="B43" s="7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ht="13.5" thickBot="1">
      <c r="A44" s="180" t="s">
        <v>21</v>
      </c>
      <c r="B44" s="17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</row>
    <row r="45" spans="1:13" ht="13.5" thickBot="1">
      <c r="A45" s="185" t="s">
        <v>22</v>
      </c>
      <c r="B45" s="172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</row>
    <row r="46" spans="1:13" ht="13.5" thickBot="1">
      <c r="A46" s="185" t="s">
        <v>23</v>
      </c>
      <c r="B46" s="186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</row>
  </sheetData>
  <mergeCells count="5">
    <mergeCell ref="A2:B2"/>
    <mergeCell ref="B12:D12"/>
    <mergeCell ref="E12:G12"/>
    <mergeCell ref="H12:J12"/>
    <mergeCell ref="K12:M12"/>
  </mergeCells>
  <pageMargins left="0.78740157499999996" right="0.78740157499999996" top="0.984251969" bottom="0.984251969" header="0.4921259845" footer="0.492125984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Youpee - Student</vt:lpstr>
      <vt:lpstr>Youpee - Correction</vt:lpstr>
      <vt:lpstr>Widget-Correction</vt:lpstr>
      <vt:lpstr>Widget-Student</vt:lpstr>
      <vt:lpstr>'Widget-Student'!Zone_d_impression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Dewaele Benoit</dc:creator>
  <cp:lastModifiedBy>ULB</cp:lastModifiedBy>
  <cp:lastPrinted>2010-12-07T14:12:49Z</cp:lastPrinted>
  <dcterms:created xsi:type="dcterms:W3CDTF">2007-11-15T16:21:24Z</dcterms:created>
  <dcterms:modified xsi:type="dcterms:W3CDTF">2010-12-10T07:58:59Z</dcterms:modified>
</cp:coreProperties>
</file>